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8195" windowHeight="9015"/>
  </bookViews>
  <sheets>
    <sheet name="Enunciado" sheetId="5" r:id="rId1"/>
    <sheet name="Dados individuais" sheetId="4" r:id="rId2"/>
    <sheet name="Custos" sheetId="1" r:id="rId3"/>
    <sheet name="Valor agregado" sheetId="8" r:id="rId4"/>
  </sheets>
  <calcPr calcId="145621"/>
</workbook>
</file>

<file path=xl/calcChain.xml><?xml version="1.0" encoding="utf-8"?>
<calcChain xmlns="http://schemas.openxmlformats.org/spreadsheetml/2006/main">
  <c r="B6" i="1" l="1"/>
  <c r="C6" i="1"/>
  <c r="A5" i="4" l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D106" i="1" l="1"/>
  <c r="E106" i="1" s="1"/>
  <c r="F106" i="1" s="1"/>
  <c r="D105" i="1"/>
  <c r="E105" i="1" s="1"/>
  <c r="F105" i="1" s="1"/>
  <c r="D100" i="1"/>
  <c r="E100" i="1" s="1"/>
  <c r="D99" i="1"/>
  <c r="E99" i="1" s="1"/>
  <c r="E101" i="1" s="1"/>
  <c r="D92" i="1"/>
  <c r="E92" i="1" s="1"/>
  <c r="D93" i="1"/>
  <c r="E93" i="1" s="1"/>
  <c r="D94" i="1"/>
  <c r="E94" i="1" s="1"/>
  <c r="D95" i="1"/>
  <c r="E95" i="1" s="1"/>
  <c r="D96" i="1"/>
  <c r="E96" i="1" s="1"/>
  <c r="D91" i="1"/>
  <c r="E91" i="1" s="1"/>
  <c r="E97" i="1" s="1"/>
  <c r="D5" i="1"/>
  <c r="F5" i="1" s="1"/>
  <c r="H56" i="1" l="1"/>
  <c r="H64" i="1"/>
  <c r="H60" i="1"/>
  <c r="H62" i="1"/>
  <c r="H58" i="1"/>
  <c r="H78" i="1"/>
  <c r="H79" i="1"/>
  <c r="H75" i="1"/>
  <c r="H73" i="1"/>
  <c r="H71" i="1"/>
  <c r="D6" i="1"/>
  <c r="F6" i="1" s="1"/>
  <c r="F7" i="1" s="1"/>
  <c r="H80" i="1"/>
  <c r="H55" i="1"/>
  <c r="H63" i="1"/>
  <c r="H61" i="1"/>
  <c r="H59" i="1"/>
  <c r="H57" i="1"/>
  <c r="H69" i="1"/>
  <c r="H74" i="1"/>
  <c r="H72" i="1"/>
  <c r="H70" i="1"/>
  <c r="F107" i="1"/>
  <c r="E109" i="1" s="1"/>
  <c r="G45" i="1"/>
  <c r="H45" i="1" s="1"/>
  <c r="G44" i="1"/>
  <c r="G37" i="1"/>
  <c r="H37" i="1" s="1"/>
  <c r="G38" i="1"/>
  <c r="H38" i="1" s="1"/>
  <c r="G39" i="1"/>
  <c r="H39" i="1" s="1"/>
  <c r="G40" i="1"/>
  <c r="H40" i="1" s="1"/>
  <c r="G41" i="1"/>
  <c r="H41" i="1" s="1"/>
  <c r="G36" i="1"/>
  <c r="H36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17" i="1"/>
  <c r="H17" i="1" s="1"/>
  <c r="G18" i="1"/>
  <c r="H18" i="1" s="1"/>
  <c r="G19" i="1"/>
  <c r="H19" i="1" s="1"/>
  <c r="G20" i="1"/>
  <c r="H20" i="1" s="1"/>
  <c r="G21" i="1"/>
  <c r="H21" i="1" s="1"/>
  <c r="G16" i="1"/>
  <c r="H16" i="1" s="1"/>
  <c r="G15" i="1"/>
  <c r="H15" i="1" s="1"/>
  <c r="H65" i="1" l="1"/>
  <c r="H76" i="1"/>
  <c r="H44" i="1"/>
  <c r="H46" i="1" s="1"/>
  <c r="H42" i="1"/>
  <c r="H32" i="1"/>
  <c r="G42" i="1"/>
  <c r="G32" i="1"/>
  <c r="G46" i="1"/>
  <c r="H67" i="1" l="1"/>
  <c r="H82" i="1" s="1"/>
  <c r="H66" i="1"/>
  <c r="H33" i="1"/>
  <c r="H34" i="1" s="1"/>
  <c r="H48" i="1" s="1"/>
  <c r="H84" i="1" l="1"/>
</calcChain>
</file>

<file path=xl/sharedStrings.xml><?xml version="1.0" encoding="utf-8"?>
<sst xmlns="http://schemas.openxmlformats.org/spreadsheetml/2006/main" count="258" uniqueCount="184">
  <si>
    <t>ESPECIFICAÇÃO</t>
  </si>
  <si>
    <t>DESCRIÇÃO</t>
  </si>
  <si>
    <t>Nº</t>
  </si>
  <si>
    <t>UNIDADE</t>
  </si>
  <si>
    <t>UNID/HA</t>
  </si>
  <si>
    <t>R$/UNID</t>
  </si>
  <si>
    <t>R$/HA</t>
  </si>
  <si>
    <t>INSUMOS</t>
  </si>
  <si>
    <t>CALCÁRIO</t>
  </si>
  <si>
    <t>TON</t>
  </si>
  <si>
    <t>SEMENTES</t>
  </si>
  <si>
    <t>KG</t>
  </si>
  <si>
    <t>ADUBO-PLANTIO</t>
  </si>
  <si>
    <t>02-20-20+MICRO</t>
  </si>
  <si>
    <t xml:space="preserve">TN </t>
  </si>
  <si>
    <t>TRAT.SEMENTE</t>
  </si>
  <si>
    <t>LT</t>
  </si>
  <si>
    <t>COBALTO+MOLIB.</t>
  </si>
  <si>
    <t>INOCULANTE</t>
  </si>
  <si>
    <t>RHIZOBIUN</t>
  </si>
  <si>
    <t>HERBICIDA</t>
  </si>
  <si>
    <t>GLIFOSATO</t>
  </si>
  <si>
    <t>2,4D</t>
  </si>
  <si>
    <t>HALOXYFOP-METIL</t>
  </si>
  <si>
    <t>LACTOFEN</t>
  </si>
  <si>
    <t>FORMICIDA</t>
  </si>
  <si>
    <t>SULFLURAMIDA</t>
  </si>
  <si>
    <t>INSETICIDA</t>
  </si>
  <si>
    <t>CIPERMETRINA</t>
  </si>
  <si>
    <t>METAMIDOFÓS</t>
  </si>
  <si>
    <t>FUNGICIDA</t>
  </si>
  <si>
    <t>AZOXISTROBINA+CIPROCONAZOL</t>
  </si>
  <si>
    <t>PIRACLOSTROBINA+EPOXICONAZOLE</t>
  </si>
  <si>
    <t>ESPALHANTE ADESIVO</t>
  </si>
  <si>
    <t>ESPALHANTE</t>
  </si>
  <si>
    <t>ÓLEO VEGETAL</t>
  </si>
  <si>
    <t>SUB-TOTAL</t>
  </si>
  <si>
    <t>MÃO DE OBRA</t>
  </si>
  <si>
    <t>CALAGEM</t>
  </si>
  <si>
    <t>DIÁRIA</t>
  </si>
  <si>
    <t>PLANTIO</t>
  </si>
  <si>
    <t>APLIC.HERBICID.</t>
  </si>
  <si>
    <t>APLIC.DEFENS.</t>
  </si>
  <si>
    <t>COLHEITA</t>
  </si>
  <si>
    <t>ADMINISTRAÇ.</t>
  </si>
  <si>
    <t>PULVERIZADOR</t>
  </si>
  <si>
    <t>TRANSPORTE</t>
  </si>
  <si>
    <t>TRANSPORTE PRODUÇÃO</t>
  </si>
  <si>
    <t>SACOS DE 60 KG</t>
  </si>
  <si>
    <t>SACO</t>
  </si>
  <si>
    <t>TRANSP. CALC.</t>
  </si>
  <si>
    <t>TONELADAS</t>
  </si>
  <si>
    <t>TON.</t>
  </si>
  <si>
    <t>SEMENTE</t>
  </si>
  <si>
    <t>ADUBO -PLANTIO</t>
  </si>
  <si>
    <t>08-28-16+0,3%ZN</t>
  </si>
  <si>
    <t>TN</t>
  </si>
  <si>
    <t>ADUBO-COBERT.</t>
  </si>
  <si>
    <t>20 00 20</t>
  </si>
  <si>
    <t>PIRETROIDE</t>
  </si>
  <si>
    <t>LUFENURON</t>
  </si>
  <si>
    <t>TRAT SEMENTE</t>
  </si>
  <si>
    <t>ATRAZINA</t>
  </si>
  <si>
    <t>NÃO IONICO</t>
  </si>
  <si>
    <t>COBERTURA</t>
  </si>
  <si>
    <t>APLIC HERBICIDA</t>
  </si>
  <si>
    <t>APLIC DEFENSIVO</t>
  </si>
  <si>
    <t>ADMINISTRAÇÃO</t>
  </si>
  <si>
    <t>GRADE PESADA</t>
  </si>
  <si>
    <t>TRANSPORTE DA PRODUÇÃO</t>
  </si>
  <si>
    <t>SC</t>
  </si>
  <si>
    <t>TRANSP.CALCARIO</t>
  </si>
  <si>
    <t>SUB TOTAL</t>
  </si>
  <si>
    <t>CUSTOS VARIÁVEIS (PROPORCIONAIS À PRODUÇÃO)</t>
  </si>
  <si>
    <t>SOJA</t>
  </si>
  <si>
    <t>MILHO (PLANTIO CONVENCIONAL)</t>
  </si>
  <si>
    <t>TOTAL</t>
  </si>
  <si>
    <t>MÁQUINAS E EQUIPAMENTOS</t>
  </si>
  <si>
    <t>TRATOR</t>
  </si>
  <si>
    <t>GRADE LEVE</t>
  </si>
  <si>
    <t>DISTRIBUIDOR A LANÇO</t>
  </si>
  <si>
    <t>COLHEITADEIRA</t>
  </si>
  <si>
    <t>BENFEITORIAS</t>
  </si>
  <si>
    <t>GALPÃO PARA MÁQUINAS</t>
  </si>
  <si>
    <t>ARMAZÉM</t>
  </si>
  <si>
    <t>CUSTOS FIXOS (NÃO PROPORCIONAIS À PRODUÇÃO)</t>
  </si>
  <si>
    <t>VALORES MONETÁRIOS DA PRODUÇÃO</t>
  </si>
  <si>
    <t>PRODUTO</t>
  </si>
  <si>
    <t>FLUDIOXONIL  + METALOXYL-M</t>
  </si>
  <si>
    <t>MILHO</t>
  </si>
  <si>
    <t>PREÇO (R$/SACO)</t>
  </si>
  <si>
    <t>ÁREA (HA)</t>
  </si>
  <si>
    <t>PRODUTIVIDADE (SACOS 60 KG/HA)</t>
  </si>
  <si>
    <t>PRODUÇÃO (SACOS)</t>
  </si>
  <si>
    <t>CUSTO VARIÁVEL TOTAL</t>
  </si>
  <si>
    <t>CUSTO VARIÁVEL SOJA</t>
  </si>
  <si>
    <t>CUSTO VARIÁVEL MILHO</t>
  </si>
  <si>
    <t>VALOR NOVO</t>
  </si>
  <si>
    <t>VIDA ÚTIL</t>
  </si>
  <si>
    <t>V. RESIDUAL</t>
  </si>
  <si>
    <t>DEP.ANUAL</t>
  </si>
  <si>
    <t>QUADRO SÍNTESE</t>
  </si>
  <si>
    <t>RENDA TOTAL</t>
  </si>
  <si>
    <t>CUSTOS FIXOS</t>
  </si>
  <si>
    <t>CUSTOS VARIÁVEIS</t>
  </si>
  <si>
    <t>TOTAL DO CUSTO FIXO</t>
  </si>
  <si>
    <t>OPERADOR MÁQUINA</t>
  </si>
  <si>
    <t>SALÁRIO MENSAL</t>
  </si>
  <si>
    <t>ENCARGOS</t>
  </si>
  <si>
    <t>TOTAL MENSAL</t>
  </si>
  <si>
    <t>SERVIÇOS GERAIS</t>
  </si>
  <si>
    <t>TOTAL ANUAL (13 MESES)</t>
  </si>
  <si>
    <t>NÚMERO DE TRABALHADORES</t>
  </si>
  <si>
    <t>VALOR MONETÁRIO TOTAL</t>
  </si>
  <si>
    <t>Matrícula</t>
  </si>
  <si>
    <t>Nome</t>
  </si>
  <si>
    <t>Demanda do recurso natural para os trabalhos individuais - trabalho sobre relações entre riquezas, valores e preços</t>
  </si>
  <si>
    <t>ANDRE LUIZ KARLEC</t>
  </si>
  <si>
    <t>ATAWANA VITORIA DA SILVA</t>
  </si>
  <si>
    <t>BRONILDO JOSE WENZEL</t>
  </si>
  <si>
    <t>BRUNA VICENTE</t>
  </si>
  <si>
    <t>CARLOS RODRIGO MARTIN</t>
  </si>
  <si>
    <t>CAROLINA MULLER ZIMMERMANN</t>
  </si>
  <si>
    <t>DANIEL LENZ GABERTE</t>
  </si>
  <si>
    <t>EDUARDO IVÃ LANGER</t>
  </si>
  <si>
    <t>EDUARDO SCHEPKE</t>
  </si>
  <si>
    <t>ELIAS HENRIQUE BREMM</t>
  </si>
  <si>
    <t>ELISSON ANKLAM LINO</t>
  </si>
  <si>
    <t>ESTEFANY PAWLOWSKI</t>
  </si>
  <si>
    <t>EULALYA OLIVEIRA BARRILARI</t>
  </si>
  <si>
    <t>EVANDRO JOSE SKALINSKI</t>
  </si>
  <si>
    <t>FELIPE GONCALVES ESTIVIL BUSTOS</t>
  </si>
  <si>
    <t>FELIPE INACIO KREIN</t>
  </si>
  <si>
    <t>FERNANDA PEREIRA DE SOUZA</t>
  </si>
  <si>
    <t>FLÁVIA CAROLINA GUBERT</t>
  </si>
  <si>
    <t>GABRIEL DALCIN</t>
  </si>
  <si>
    <t>GUILHERME LIMANA BERWALDT</t>
  </si>
  <si>
    <t>GUILHERME PHILIPPSEN REBELLATO</t>
  </si>
  <si>
    <t>GUSTHAVO BORBA SIQUEIRA</t>
  </si>
  <si>
    <t>HENRIQUE AIMI</t>
  </si>
  <si>
    <t>ISABELA FRIEDRICH RIBAS</t>
  </si>
  <si>
    <t>IURI COLETTO BALENSIEFER</t>
  </si>
  <si>
    <t>JOAO AUGUSTO LEDUR</t>
  </si>
  <si>
    <t>JOAO PAULO BORKOWSKI</t>
  </si>
  <si>
    <t>JOÃO VICTOR FERREIRA DA ROCHA</t>
  </si>
  <si>
    <t>JOCEMAR BARCELOS PORTELA</t>
  </si>
  <si>
    <t>JULIANO LAURO ADAMSKI</t>
  </si>
  <si>
    <t>JUNIOR KOPP</t>
  </si>
  <si>
    <t>KESSIN KAUANE COPETTI</t>
  </si>
  <si>
    <t>LARISSA WERLE</t>
  </si>
  <si>
    <t>LENIN MOISINHO FERREIRA</t>
  </si>
  <si>
    <t>LETICIA WELTER</t>
  </si>
  <si>
    <t>LUCAS PARUSSOLO HEIMERDINGER</t>
  </si>
  <si>
    <t>LUCIANO WASZKIEWICZ</t>
  </si>
  <si>
    <t>MAIARA THALIA KRAUSE GRAMS</t>
  </si>
  <si>
    <t>MAICON FREIBERGER</t>
  </si>
  <si>
    <t>MAICON PINTO GEISS</t>
  </si>
  <si>
    <t>MARCOS ALEXANDRE HECK</t>
  </si>
  <si>
    <t>MATEUS GOLDSCHMIDT</t>
  </si>
  <si>
    <t>MATHEUS HOFFMANN JOHN</t>
  </si>
  <si>
    <t>MATHEUS MINIKEL</t>
  </si>
  <si>
    <t>NATALY DEL AGHNESE PUROLNIK</t>
  </si>
  <si>
    <t>NELIO VITORIO CLERICI</t>
  </si>
  <si>
    <t>PEDRO ALOISIO JASKULSKI THOMAS</t>
  </si>
  <si>
    <t>PIETRO DALCIN FRIZON</t>
  </si>
  <si>
    <t>RICARDO ADAMSKI</t>
  </si>
  <si>
    <t>RODRIGO DOMBROSKI</t>
  </si>
  <si>
    <t>THIAGO HENRIQUE DIEL</t>
  </si>
  <si>
    <t>TIAGO SILVEIRA FERRERA</t>
  </si>
  <si>
    <t>Produtividade da soja</t>
  </si>
  <si>
    <t>Produtividade do milho</t>
  </si>
  <si>
    <t>Área de soja</t>
  </si>
  <si>
    <t>Área de milho</t>
  </si>
  <si>
    <t>RENDA GERADA EM UMA UNIDADE DE PRODUÇÃO DE SOJA E MILHO</t>
  </si>
  <si>
    <t>TRABALHO SOBRE CÁLCULO DA RENDA A PARTIR DE CUSTOS E DO VALOR AGREGADO</t>
  </si>
  <si>
    <t>MÃO DE OBRA PERMANENTE</t>
  </si>
  <si>
    <t>CUSTEIO DOS INSUMOS (12%)</t>
  </si>
  <si>
    <t>SUB-TOTAL SEM CUSTEIO</t>
  </si>
  <si>
    <t>SOJA (PLANTIO DIRETO)</t>
  </si>
  <si>
    <t>CUSTEIO DOS INSUMOS SOJA (12%)</t>
  </si>
  <si>
    <t>MÃO DE OBRA SOJA</t>
  </si>
  <si>
    <t>SERVIÇOS DE TRANSPORTE SOJA</t>
  </si>
  <si>
    <t>MARGEM BRUTA</t>
  </si>
  <si>
    <t>* margem bruta = valor monetário total - consumo intermediário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</si>
</sst>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/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/>
    </xf>
    <xf numFmtId="4" fontId="4" fillId="0" borderId="2" xfId="0" applyNumberFormat="1" applyFont="1" applyFill="1" applyBorder="1" applyAlignment="1">
      <alignment horizontal="left"/>
    </xf>
    <xf numFmtId="4" fontId="4" fillId="0" borderId="2" xfId="0" applyNumberFormat="1" applyFont="1" applyFill="1" applyBorder="1" applyAlignment="1">
      <alignment horizontal="center"/>
    </xf>
    <xf numFmtId="4" fontId="4" fillId="0" borderId="4" xfId="0" applyNumberFormat="1" applyFont="1" applyFill="1" applyBorder="1"/>
    <xf numFmtId="4" fontId="4" fillId="0" borderId="5" xfId="0" applyNumberFormat="1" applyFont="1" applyFill="1" applyBorder="1"/>
    <xf numFmtId="4" fontId="4" fillId="0" borderId="6" xfId="0" applyNumberFormat="1" applyFont="1" applyFill="1" applyBorder="1"/>
    <xf numFmtId="4" fontId="4" fillId="0" borderId="0" xfId="0" applyNumberFormat="1" applyFont="1" applyFill="1" applyAlignment="1">
      <alignment horizontal="left" vertical="center"/>
    </xf>
    <xf numFmtId="4" fontId="4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/>
    <xf numFmtId="4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3" fontId="4" fillId="0" borderId="5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4" fontId="2" fillId="0" borderId="5" xfId="0" applyNumberFormat="1" applyFont="1" applyFill="1" applyBorder="1"/>
    <xf numFmtId="4" fontId="2" fillId="0" borderId="6" xfId="0" applyNumberFormat="1" applyFont="1" applyFill="1" applyBorder="1"/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/>
    <xf numFmtId="4" fontId="2" fillId="0" borderId="0" xfId="0" applyNumberFormat="1" applyFont="1" applyFill="1" applyAlignment="1">
      <alignment horizontal="center"/>
    </xf>
    <xf numFmtId="4" fontId="5" fillId="0" borderId="3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4" fontId="4" fillId="0" borderId="2" xfId="0" applyNumberFormat="1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4" fontId="4" fillId="0" borderId="0" xfId="0" applyNumberFormat="1" applyFont="1" applyFill="1" applyBorder="1"/>
    <xf numFmtId="3" fontId="4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" fontId="0" fillId="0" borderId="2" xfId="0" applyNumberFormat="1" applyBorder="1" applyAlignment="1">
      <alignment horizontal="center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7" fillId="0" borderId="0" xfId="0" applyFont="1"/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/>
    </xf>
    <xf numFmtId="4" fontId="2" fillId="0" borderId="11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 wrapText="1"/>
    </xf>
    <xf numFmtId="4" fontId="2" fillId="0" borderId="12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/>
    <xf numFmtId="4" fontId="2" fillId="0" borderId="4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left" vertical="center"/>
    </xf>
    <xf numFmtId="4" fontId="2" fillId="0" borderId="6" xfId="0" applyNumberFormat="1" applyFont="1" applyFill="1" applyBorder="1" applyAlignment="1">
      <alignment horizontal="left" vertical="center"/>
    </xf>
    <xf numFmtId="4" fontId="2" fillId="0" borderId="4" xfId="0" applyNumberFormat="1" applyFont="1" applyFill="1" applyBorder="1" applyAlignment="1">
      <alignment horizontal="left"/>
    </xf>
    <xf numFmtId="4" fontId="2" fillId="0" borderId="6" xfId="0" applyNumberFormat="1" applyFont="1" applyFill="1" applyBorder="1" applyAlignment="1">
      <alignment horizontal="left"/>
    </xf>
    <xf numFmtId="4" fontId="2" fillId="0" borderId="16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2</xdr:row>
      <xdr:rowOff>180975</xdr:rowOff>
    </xdr:from>
    <xdr:ext cx="7781925" cy="2581275"/>
    <xdr:sp macro="" textlink="">
      <xdr:nvSpPr>
        <xdr:cNvPr id="2" name="CaixaDeTexto 1"/>
        <xdr:cNvSpPr txBox="1"/>
      </xdr:nvSpPr>
      <xdr:spPr>
        <a:xfrm>
          <a:off x="409575" y="609600"/>
          <a:ext cx="7781925" cy="2581275"/>
        </a:xfrm>
        <a:prstGeom prst="rect">
          <a:avLst/>
        </a:prstGeom>
        <a:noFill/>
        <a:ln>
          <a:solidFill>
            <a:schemeClr val="accent5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400"/>
            <a:t>Na planilha "Custos" são</a:t>
          </a:r>
          <a:r>
            <a:rPr lang="pt-BR" sz="1400" baseline="0"/>
            <a:t> apresentados os dados relativos a determinação da renda em uma unidade de produção de soja e milho. A partir dos dados relativos ao seu trabalho que constam na planilha "Dados individuais",</a:t>
          </a:r>
        </a:p>
        <a:p>
          <a:r>
            <a:rPr lang="pt-BR" sz="1400" baseline="0"/>
            <a:t>a) na planilha "Custos", calcule a renda da unidade de produção a partir dos custos;</a:t>
          </a:r>
        </a:p>
        <a:p>
          <a:r>
            <a:rPr lang="pt-BR" sz="1400" baseline="0"/>
            <a:t>b) elabore o cálculo do valor agregado e da sua distribuição na planilha "Valor agregado" (que está em branco);</a:t>
          </a:r>
        </a:p>
        <a:p>
          <a:r>
            <a:rPr lang="pt-BR" sz="1400" baseline="0"/>
            <a:t>c) baseado nos resultados obtidos discuta as relações entre o cálculo baseado em custos, comparado ao cálculo baseado no valor agregado com a produção e a distribuição do valor gerado na unidade de produção.</a:t>
          </a:r>
        </a:p>
        <a:p>
          <a:r>
            <a:rPr lang="pt-BR" sz="1400" b="1" baseline="0"/>
            <a:t>Observação importante</a:t>
          </a:r>
          <a:r>
            <a:rPr lang="pt-BR" sz="1400" baseline="0"/>
            <a:t>: a renda obtida a partir da distribuição do valor agregado deve ser a mesma que a calculada diretamente a partir dos custos.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showGridLines="0" tabSelected="1" workbookViewId="0"/>
  </sheetViews>
  <sheetFormatPr defaultRowHeight="15" x14ac:dyDescent="0.25"/>
  <sheetData>
    <row r="2" spans="2:2" ht="18.75" x14ac:dyDescent="0.3">
      <c r="B2" s="65" t="s">
        <v>174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>
      <selection activeCell="D11" sqref="D11"/>
    </sheetView>
  </sheetViews>
  <sheetFormatPr defaultRowHeight="15" x14ac:dyDescent="0.25"/>
  <cols>
    <col min="1" max="1" width="5.7109375" customWidth="1"/>
    <col min="2" max="2" width="14.5703125" customWidth="1"/>
    <col min="3" max="3" width="49.7109375" customWidth="1"/>
    <col min="4" max="4" width="21" style="56" customWidth="1"/>
    <col min="5" max="5" width="21.5703125" customWidth="1"/>
    <col min="6" max="6" width="13" customWidth="1"/>
    <col min="7" max="7" width="15.42578125" customWidth="1"/>
  </cols>
  <sheetData>
    <row r="1" spans="1:7" ht="15.75" x14ac:dyDescent="0.25">
      <c r="A1" s="55" t="s">
        <v>116</v>
      </c>
    </row>
    <row r="3" spans="1:7" x14ac:dyDescent="0.25">
      <c r="A3" s="57" t="s">
        <v>2</v>
      </c>
      <c r="B3" s="58" t="s">
        <v>114</v>
      </c>
      <c r="C3" s="58" t="s">
        <v>115</v>
      </c>
      <c r="D3" s="63" t="s">
        <v>169</v>
      </c>
      <c r="E3" s="64" t="s">
        <v>170</v>
      </c>
      <c r="F3" s="64" t="s">
        <v>171</v>
      </c>
      <c r="G3" s="64" t="s">
        <v>172</v>
      </c>
    </row>
    <row r="4" spans="1:7" x14ac:dyDescent="0.25">
      <c r="A4" s="59">
        <v>1</v>
      </c>
      <c r="B4" s="60">
        <v>1714500052</v>
      </c>
      <c r="C4" s="61" t="s">
        <v>117</v>
      </c>
      <c r="D4" s="62">
        <v>61</v>
      </c>
      <c r="E4" s="59">
        <v>91</v>
      </c>
      <c r="F4" s="59">
        <v>65</v>
      </c>
      <c r="G4" s="59">
        <v>35</v>
      </c>
    </row>
    <row r="5" spans="1:7" x14ac:dyDescent="0.25">
      <c r="A5" s="59">
        <f>A4+1</f>
        <v>2</v>
      </c>
      <c r="B5" s="60">
        <v>1714500001</v>
      </c>
      <c r="C5" s="61" t="s">
        <v>118</v>
      </c>
      <c r="D5" s="62">
        <v>62</v>
      </c>
      <c r="E5" s="59">
        <v>93</v>
      </c>
      <c r="F5" s="59">
        <v>70</v>
      </c>
      <c r="G5" s="59">
        <v>30</v>
      </c>
    </row>
    <row r="6" spans="1:7" x14ac:dyDescent="0.25">
      <c r="A6" s="59">
        <f t="shared" ref="A6:A55" si="0">A5+1</f>
        <v>3</v>
      </c>
      <c r="B6" s="60">
        <v>1714500030</v>
      </c>
      <c r="C6" s="61" t="s">
        <v>119</v>
      </c>
      <c r="D6" s="62">
        <v>64</v>
      </c>
      <c r="E6" s="59">
        <v>96</v>
      </c>
      <c r="F6" s="59">
        <v>70</v>
      </c>
      <c r="G6" s="59">
        <v>30</v>
      </c>
    </row>
    <row r="7" spans="1:7" x14ac:dyDescent="0.25">
      <c r="A7" s="59">
        <f t="shared" si="0"/>
        <v>4</v>
      </c>
      <c r="B7" s="60">
        <v>1714500013</v>
      </c>
      <c r="C7" s="61" t="s">
        <v>120</v>
      </c>
      <c r="D7" s="62">
        <v>63</v>
      </c>
      <c r="E7" s="59">
        <v>94</v>
      </c>
      <c r="F7" s="59">
        <v>67</v>
      </c>
      <c r="G7" s="59">
        <v>33</v>
      </c>
    </row>
    <row r="8" spans="1:7" x14ac:dyDescent="0.25">
      <c r="A8" s="59">
        <f t="shared" si="0"/>
        <v>5</v>
      </c>
      <c r="B8" s="60">
        <v>1814500036</v>
      </c>
      <c r="C8" s="61" t="s">
        <v>121</v>
      </c>
      <c r="D8" s="62">
        <v>64</v>
      </c>
      <c r="E8" s="59">
        <v>96</v>
      </c>
      <c r="F8" s="59">
        <v>69</v>
      </c>
      <c r="G8" s="59">
        <v>31</v>
      </c>
    </row>
    <row r="9" spans="1:7" x14ac:dyDescent="0.25">
      <c r="A9" s="59">
        <f t="shared" si="0"/>
        <v>6</v>
      </c>
      <c r="B9" s="60">
        <v>1714500035</v>
      </c>
      <c r="C9" s="61" t="s">
        <v>122</v>
      </c>
      <c r="D9" s="62">
        <v>63</v>
      </c>
      <c r="E9" s="59">
        <v>94</v>
      </c>
      <c r="F9" s="59">
        <v>60</v>
      </c>
      <c r="G9" s="59">
        <v>40</v>
      </c>
    </row>
    <row r="10" spans="1:7" x14ac:dyDescent="0.25">
      <c r="A10" s="59">
        <f t="shared" si="0"/>
        <v>7</v>
      </c>
      <c r="B10" s="60">
        <v>1814500022</v>
      </c>
      <c r="C10" s="61" t="s">
        <v>123</v>
      </c>
      <c r="D10" s="62">
        <v>63</v>
      </c>
      <c r="E10" s="59">
        <v>94</v>
      </c>
      <c r="F10" s="59">
        <v>68</v>
      </c>
      <c r="G10" s="59">
        <v>32</v>
      </c>
    </row>
    <row r="11" spans="1:7" x14ac:dyDescent="0.25">
      <c r="A11" s="59">
        <f t="shared" si="0"/>
        <v>8</v>
      </c>
      <c r="B11" s="60">
        <v>1714500037</v>
      </c>
      <c r="C11" s="61" t="s">
        <v>124</v>
      </c>
      <c r="D11" s="62">
        <v>64</v>
      </c>
      <c r="E11" s="59">
        <v>96</v>
      </c>
      <c r="F11" s="59">
        <v>62</v>
      </c>
      <c r="G11" s="59">
        <v>38</v>
      </c>
    </row>
    <row r="12" spans="1:7" x14ac:dyDescent="0.25">
      <c r="A12" s="59">
        <f t="shared" si="0"/>
        <v>9</v>
      </c>
      <c r="B12" s="60">
        <v>1714500057</v>
      </c>
      <c r="C12" s="61" t="s">
        <v>125</v>
      </c>
      <c r="D12" s="62">
        <v>64</v>
      </c>
      <c r="E12" s="59">
        <v>96</v>
      </c>
      <c r="F12" s="59">
        <v>66</v>
      </c>
      <c r="G12" s="59">
        <v>34</v>
      </c>
    </row>
    <row r="13" spans="1:7" x14ac:dyDescent="0.25">
      <c r="A13" s="59">
        <f t="shared" si="0"/>
        <v>10</v>
      </c>
      <c r="B13" s="60">
        <v>1714500027</v>
      </c>
      <c r="C13" s="61" t="s">
        <v>126</v>
      </c>
      <c r="D13" s="62">
        <v>62</v>
      </c>
      <c r="E13" s="59">
        <v>93</v>
      </c>
      <c r="F13" s="59">
        <v>63</v>
      </c>
      <c r="G13" s="59">
        <v>37</v>
      </c>
    </row>
    <row r="14" spans="1:7" x14ac:dyDescent="0.25">
      <c r="A14" s="59">
        <f t="shared" si="0"/>
        <v>11</v>
      </c>
      <c r="B14" s="60">
        <v>1424500006</v>
      </c>
      <c r="C14" s="61" t="s">
        <v>127</v>
      </c>
      <c r="D14" s="62">
        <v>65</v>
      </c>
      <c r="E14" s="59">
        <v>97</v>
      </c>
      <c r="F14" s="59">
        <v>70</v>
      </c>
      <c r="G14" s="59">
        <v>30</v>
      </c>
    </row>
    <row r="15" spans="1:7" x14ac:dyDescent="0.25">
      <c r="A15" s="59">
        <f t="shared" si="0"/>
        <v>12</v>
      </c>
      <c r="B15" s="60">
        <v>1714500014</v>
      </c>
      <c r="C15" s="61" t="s">
        <v>128</v>
      </c>
      <c r="D15" s="62">
        <v>60</v>
      </c>
      <c r="E15" s="59">
        <v>90</v>
      </c>
      <c r="F15" s="59">
        <v>62</v>
      </c>
      <c r="G15" s="59">
        <v>38</v>
      </c>
    </row>
    <row r="16" spans="1:7" x14ac:dyDescent="0.25">
      <c r="A16" s="59">
        <f t="shared" si="0"/>
        <v>13</v>
      </c>
      <c r="B16" s="60">
        <v>1514500054</v>
      </c>
      <c r="C16" s="61" t="s">
        <v>129</v>
      </c>
      <c r="D16" s="62">
        <v>64</v>
      </c>
      <c r="E16" s="59">
        <v>96</v>
      </c>
      <c r="F16" s="59">
        <v>69</v>
      </c>
      <c r="G16" s="59">
        <v>31</v>
      </c>
    </row>
    <row r="17" spans="1:7" x14ac:dyDescent="0.25">
      <c r="A17" s="59">
        <f t="shared" si="0"/>
        <v>14</v>
      </c>
      <c r="B17" s="60">
        <v>1714500047</v>
      </c>
      <c r="C17" s="61" t="s">
        <v>130</v>
      </c>
      <c r="D17" s="62">
        <v>63</v>
      </c>
      <c r="E17" s="59">
        <v>94</v>
      </c>
      <c r="F17" s="59">
        <v>67</v>
      </c>
      <c r="G17" s="59">
        <v>33</v>
      </c>
    </row>
    <row r="18" spans="1:7" x14ac:dyDescent="0.25">
      <c r="A18" s="59">
        <f t="shared" si="0"/>
        <v>15</v>
      </c>
      <c r="B18" s="60">
        <v>1714500007</v>
      </c>
      <c r="C18" s="61" t="s">
        <v>131</v>
      </c>
      <c r="D18" s="62">
        <v>65</v>
      </c>
      <c r="E18" s="59">
        <v>97</v>
      </c>
      <c r="F18" s="59">
        <v>61</v>
      </c>
      <c r="G18" s="59">
        <v>39</v>
      </c>
    </row>
    <row r="19" spans="1:7" x14ac:dyDescent="0.25">
      <c r="A19" s="59">
        <f t="shared" si="0"/>
        <v>16</v>
      </c>
      <c r="B19" s="60">
        <v>1714500038</v>
      </c>
      <c r="C19" s="61" t="s">
        <v>132</v>
      </c>
      <c r="D19" s="62">
        <v>61</v>
      </c>
      <c r="E19" s="59">
        <v>91</v>
      </c>
      <c r="F19" s="59">
        <v>64</v>
      </c>
      <c r="G19" s="59">
        <v>36</v>
      </c>
    </row>
    <row r="20" spans="1:7" x14ac:dyDescent="0.25">
      <c r="A20" s="59">
        <f t="shared" si="0"/>
        <v>17</v>
      </c>
      <c r="B20" s="60">
        <v>1814500045</v>
      </c>
      <c r="C20" s="61" t="s">
        <v>133</v>
      </c>
      <c r="D20" s="62">
        <v>65</v>
      </c>
      <c r="E20" s="59">
        <v>97</v>
      </c>
      <c r="F20" s="59">
        <v>67</v>
      </c>
      <c r="G20" s="59">
        <v>33</v>
      </c>
    </row>
    <row r="21" spans="1:7" x14ac:dyDescent="0.25">
      <c r="A21" s="59">
        <f t="shared" si="0"/>
        <v>18</v>
      </c>
      <c r="B21" s="60">
        <v>1814500025</v>
      </c>
      <c r="C21" s="61" t="s">
        <v>134</v>
      </c>
      <c r="D21" s="62">
        <v>60</v>
      </c>
      <c r="E21" s="59">
        <v>90</v>
      </c>
      <c r="F21" s="59">
        <v>64</v>
      </c>
      <c r="G21" s="59">
        <v>36</v>
      </c>
    </row>
    <row r="22" spans="1:7" x14ac:dyDescent="0.25">
      <c r="A22" s="59">
        <f t="shared" si="0"/>
        <v>19</v>
      </c>
      <c r="B22" s="60">
        <v>1714500032</v>
      </c>
      <c r="C22" s="61" t="s">
        <v>135</v>
      </c>
      <c r="D22" s="62">
        <v>61</v>
      </c>
      <c r="E22" s="59">
        <v>91</v>
      </c>
      <c r="F22" s="59">
        <v>67</v>
      </c>
      <c r="G22" s="59">
        <v>33</v>
      </c>
    </row>
    <row r="23" spans="1:7" x14ac:dyDescent="0.25">
      <c r="A23" s="59">
        <f t="shared" si="0"/>
        <v>20</v>
      </c>
      <c r="B23" s="60">
        <v>1414500053</v>
      </c>
      <c r="C23" s="61" t="s">
        <v>136</v>
      </c>
      <c r="D23" s="62">
        <v>60</v>
      </c>
      <c r="E23" s="59">
        <v>90</v>
      </c>
      <c r="F23" s="59">
        <v>63</v>
      </c>
      <c r="G23" s="59">
        <v>37</v>
      </c>
    </row>
    <row r="24" spans="1:7" x14ac:dyDescent="0.25">
      <c r="A24" s="59">
        <f t="shared" si="0"/>
        <v>21</v>
      </c>
      <c r="B24" s="60">
        <v>1814500018</v>
      </c>
      <c r="C24" s="61" t="s">
        <v>137</v>
      </c>
      <c r="D24" s="62">
        <v>64</v>
      </c>
      <c r="E24" s="59">
        <v>96</v>
      </c>
      <c r="F24" s="59">
        <v>66</v>
      </c>
      <c r="G24" s="59">
        <v>34</v>
      </c>
    </row>
    <row r="25" spans="1:7" x14ac:dyDescent="0.25">
      <c r="A25" s="59">
        <f t="shared" si="0"/>
        <v>22</v>
      </c>
      <c r="B25" s="60">
        <v>1814500030</v>
      </c>
      <c r="C25" s="61" t="s">
        <v>138</v>
      </c>
      <c r="D25" s="62">
        <v>60</v>
      </c>
      <c r="E25" s="59">
        <v>90</v>
      </c>
      <c r="F25" s="59">
        <v>64</v>
      </c>
      <c r="G25" s="59">
        <v>36</v>
      </c>
    </row>
    <row r="26" spans="1:7" x14ac:dyDescent="0.25">
      <c r="A26" s="59">
        <f t="shared" si="0"/>
        <v>23</v>
      </c>
      <c r="B26" s="60">
        <v>1714500039</v>
      </c>
      <c r="C26" s="61" t="s">
        <v>139</v>
      </c>
      <c r="D26" s="62">
        <v>61</v>
      </c>
      <c r="E26" s="59">
        <v>91</v>
      </c>
      <c r="F26" s="59">
        <v>63</v>
      </c>
      <c r="G26" s="59">
        <v>37</v>
      </c>
    </row>
    <row r="27" spans="1:7" x14ac:dyDescent="0.25">
      <c r="A27" s="59">
        <f t="shared" si="0"/>
        <v>24</v>
      </c>
      <c r="B27" s="60">
        <v>1714500054</v>
      </c>
      <c r="C27" s="61" t="s">
        <v>140</v>
      </c>
      <c r="D27" s="62">
        <v>64</v>
      </c>
      <c r="E27" s="59">
        <v>96</v>
      </c>
      <c r="F27" s="59">
        <v>64</v>
      </c>
      <c r="G27" s="59">
        <v>36</v>
      </c>
    </row>
    <row r="28" spans="1:7" x14ac:dyDescent="0.25">
      <c r="A28" s="59">
        <f t="shared" si="0"/>
        <v>25</v>
      </c>
      <c r="B28" s="60">
        <v>1814500013</v>
      </c>
      <c r="C28" s="61" t="s">
        <v>141</v>
      </c>
      <c r="D28" s="62">
        <v>61</v>
      </c>
      <c r="E28" s="59">
        <v>91</v>
      </c>
      <c r="F28" s="59">
        <v>62</v>
      </c>
      <c r="G28" s="59">
        <v>38</v>
      </c>
    </row>
    <row r="29" spans="1:7" x14ac:dyDescent="0.25">
      <c r="A29" s="59">
        <f t="shared" si="0"/>
        <v>26</v>
      </c>
      <c r="B29" s="60">
        <v>1714500034</v>
      </c>
      <c r="C29" s="61" t="s">
        <v>142</v>
      </c>
      <c r="D29" s="62">
        <v>63</v>
      </c>
      <c r="E29" s="59">
        <v>94</v>
      </c>
      <c r="F29" s="59">
        <v>61</v>
      </c>
      <c r="G29" s="59">
        <v>39</v>
      </c>
    </row>
    <row r="30" spans="1:7" x14ac:dyDescent="0.25">
      <c r="A30" s="59">
        <f t="shared" si="0"/>
        <v>27</v>
      </c>
      <c r="B30" s="60">
        <v>1614500040</v>
      </c>
      <c r="C30" s="61" t="s">
        <v>143</v>
      </c>
      <c r="D30" s="62">
        <v>60</v>
      </c>
      <c r="E30" s="59">
        <v>90</v>
      </c>
      <c r="F30" s="59">
        <v>60</v>
      </c>
      <c r="G30" s="59">
        <v>40</v>
      </c>
    </row>
    <row r="31" spans="1:7" x14ac:dyDescent="0.25">
      <c r="A31" s="59">
        <f t="shared" si="0"/>
        <v>28</v>
      </c>
      <c r="B31" s="60">
        <v>1814500021</v>
      </c>
      <c r="C31" s="61" t="s">
        <v>144</v>
      </c>
      <c r="D31" s="62">
        <v>60</v>
      </c>
      <c r="E31" s="59">
        <v>90</v>
      </c>
      <c r="F31" s="59">
        <v>65</v>
      </c>
      <c r="G31" s="59">
        <v>35</v>
      </c>
    </row>
    <row r="32" spans="1:7" x14ac:dyDescent="0.25">
      <c r="A32" s="59">
        <f t="shared" si="0"/>
        <v>29</v>
      </c>
      <c r="B32" s="60">
        <v>1714500016</v>
      </c>
      <c r="C32" s="61" t="s">
        <v>145</v>
      </c>
      <c r="D32" s="62">
        <v>62</v>
      </c>
      <c r="E32" s="59">
        <v>93</v>
      </c>
      <c r="F32" s="59">
        <v>63</v>
      </c>
      <c r="G32" s="59">
        <v>37</v>
      </c>
    </row>
    <row r="33" spans="1:7" x14ac:dyDescent="0.25">
      <c r="A33" s="59">
        <f t="shared" si="0"/>
        <v>30</v>
      </c>
      <c r="B33" s="60">
        <v>1614500054</v>
      </c>
      <c r="C33" s="61" t="s">
        <v>146</v>
      </c>
      <c r="D33" s="62">
        <v>64</v>
      </c>
      <c r="E33" s="59">
        <v>96</v>
      </c>
      <c r="F33" s="59">
        <v>64</v>
      </c>
      <c r="G33" s="59">
        <v>36</v>
      </c>
    </row>
    <row r="34" spans="1:7" x14ac:dyDescent="0.25">
      <c r="A34" s="59">
        <f t="shared" si="0"/>
        <v>31</v>
      </c>
      <c r="B34" s="60">
        <v>1714500018</v>
      </c>
      <c r="C34" s="61" t="s">
        <v>147</v>
      </c>
      <c r="D34" s="62">
        <v>64</v>
      </c>
      <c r="E34" s="59">
        <v>96</v>
      </c>
      <c r="F34" s="59">
        <v>60</v>
      </c>
      <c r="G34" s="59">
        <v>40</v>
      </c>
    </row>
    <row r="35" spans="1:7" x14ac:dyDescent="0.25">
      <c r="A35" s="59">
        <f t="shared" si="0"/>
        <v>32</v>
      </c>
      <c r="B35" s="60">
        <v>1714500036</v>
      </c>
      <c r="C35" s="61" t="s">
        <v>148</v>
      </c>
      <c r="D35" s="62">
        <v>65</v>
      </c>
      <c r="E35" s="59">
        <v>97</v>
      </c>
      <c r="F35" s="59">
        <v>62</v>
      </c>
      <c r="G35" s="59">
        <v>38</v>
      </c>
    </row>
    <row r="36" spans="1:7" x14ac:dyDescent="0.25">
      <c r="A36" s="59">
        <f t="shared" si="0"/>
        <v>33</v>
      </c>
      <c r="B36" s="60">
        <v>1714500051</v>
      </c>
      <c r="C36" s="61" t="s">
        <v>149</v>
      </c>
      <c r="D36" s="62">
        <v>64</v>
      </c>
      <c r="E36" s="59">
        <v>96</v>
      </c>
      <c r="F36" s="59">
        <v>67</v>
      </c>
      <c r="G36" s="59">
        <v>33</v>
      </c>
    </row>
    <row r="37" spans="1:7" x14ac:dyDescent="0.25">
      <c r="A37" s="59">
        <f t="shared" si="0"/>
        <v>34</v>
      </c>
      <c r="B37" s="60">
        <v>1714500042</v>
      </c>
      <c r="C37" s="61" t="s">
        <v>150</v>
      </c>
      <c r="D37" s="62">
        <v>60</v>
      </c>
      <c r="E37" s="59">
        <v>90</v>
      </c>
      <c r="F37" s="59">
        <v>62</v>
      </c>
      <c r="G37" s="59">
        <v>38</v>
      </c>
    </row>
    <row r="38" spans="1:7" x14ac:dyDescent="0.25">
      <c r="A38" s="59">
        <f t="shared" si="0"/>
        <v>35</v>
      </c>
      <c r="B38" s="60">
        <v>1814500031</v>
      </c>
      <c r="C38" s="61" t="s">
        <v>151</v>
      </c>
      <c r="D38" s="62">
        <v>63</v>
      </c>
      <c r="E38" s="59">
        <v>94</v>
      </c>
      <c r="F38" s="59">
        <v>61</v>
      </c>
      <c r="G38" s="59">
        <v>39</v>
      </c>
    </row>
    <row r="39" spans="1:7" x14ac:dyDescent="0.25">
      <c r="A39" s="59">
        <f t="shared" si="0"/>
        <v>36</v>
      </c>
      <c r="B39" s="60">
        <v>1814500019</v>
      </c>
      <c r="C39" s="61" t="s">
        <v>152</v>
      </c>
      <c r="D39" s="62">
        <v>61</v>
      </c>
      <c r="E39" s="59">
        <v>91</v>
      </c>
      <c r="F39" s="59">
        <v>66</v>
      </c>
      <c r="G39" s="59">
        <v>34</v>
      </c>
    </row>
    <row r="40" spans="1:7" x14ac:dyDescent="0.25">
      <c r="A40" s="59">
        <f t="shared" si="0"/>
        <v>37</v>
      </c>
      <c r="B40" s="60">
        <v>1714500021</v>
      </c>
      <c r="C40" s="61" t="s">
        <v>153</v>
      </c>
      <c r="D40" s="62">
        <v>65</v>
      </c>
      <c r="E40" s="59">
        <v>97</v>
      </c>
      <c r="F40" s="59">
        <v>63</v>
      </c>
      <c r="G40" s="59">
        <v>37</v>
      </c>
    </row>
    <row r="41" spans="1:7" x14ac:dyDescent="0.25">
      <c r="A41" s="59">
        <f t="shared" si="0"/>
        <v>38</v>
      </c>
      <c r="B41" s="60">
        <v>1714500029</v>
      </c>
      <c r="C41" s="61" t="s">
        <v>154</v>
      </c>
      <c r="D41" s="62">
        <v>61</v>
      </c>
      <c r="E41" s="59">
        <v>91</v>
      </c>
      <c r="F41" s="59">
        <v>64</v>
      </c>
      <c r="G41" s="59">
        <v>36</v>
      </c>
    </row>
    <row r="42" spans="1:7" x14ac:dyDescent="0.25">
      <c r="A42" s="59">
        <f t="shared" si="0"/>
        <v>39</v>
      </c>
      <c r="B42" s="60">
        <v>1714500044</v>
      </c>
      <c r="C42" s="61" t="s">
        <v>155</v>
      </c>
      <c r="D42" s="62">
        <v>65</v>
      </c>
      <c r="E42" s="59">
        <v>97</v>
      </c>
      <c r="F42" s="59">
        <v>69</v>
      </c>
      <c r="G42" s="59">
        <v>31</v>
      </c>
    </row>
    <row r="43" spans="1:7" x14ac:dyDescent="0.25">
      <c r="A43" s="59">
        <f t="shared" si="0"/>
        <v>40</v>
      </c>
      <c r="B43" s="60">
        <v>1814500006</v>
      </c>
      <c r="C43" s="61" t="s">
        <v>156</v>
      </c>
      <c r="D43" s="62">
        <v>63</v>
      </c>
      <c r="E43" s="59">
        <v>94</v>
      </c>
      <c r="F43" s="59">
        <v>68</v>
      </c>
      <c r="G43" s="59">
        <v>32</v>
      </c>
    </row>
    <row r="44" spans="1:7" x14ac:dyDescent="0.25">
      <c r="A44" s="59">
        <f t="shared" si="0"/>
        <v>41</v>
      </c>
      <c r="B44" s="60">
        <v>1814500032</v>
      </c>
      <c r="C44" s="61" t="s">
        <v>157</v>
      </c>
      <c r="D44" s="62">
        <v>62</v>
      </c>
      <c r="E44" s="59">
        <v>93</v>
      </c>
      <c r="F44" s="59">
        <v>63</v>
      </c>
      <c r="G44" s="59">
        <v>37</v>
      </c>
    </row>
    <row r="45" spans="1:7" x14ac:dyDescent="0.25">
      <c r="A45" s="59">
        <f t="shared" si="0"/>
        <v>42</v>
      </c>
      <c r="B45" s="60">
        <v>1714500040</v>
      </c>
      <c r="C45" s="61" t="s">
        <v>158</v>
      </c>
      <c r="D45" s="62">
        <v>63</v>
      </c>
      <c r="E45" s="59">
        <v>94</v>
      </c>
      <c r="F45" s="59">
        <v>61</v>
      </c>
      <c r="G45" s="59">
        <v>39</v>
      </c>
    </row>
    <row r="46" spans="1:7" x14ac:dyDescent="0.25">
      <c r="A46" s="59">
        <f t="shared" si="0"/>
        <v>43</v>
      </c>
      <c r="B46" s="60">
        <v>1714500031</v>
      </c>
      <c r="C46" s="61" t="s">
        <v>159</v>
      </c>
      <c r="D46" s="62">
        <v>61</v>
      </c>
      <c r="E46" s="59">
        <v>91</v>
      </c>
      <c r="F46" s="59">
        <v>62</v>
      </c>
      <c r="G46" s="59">
        <v>38</v>
      </c>
    </row>
    <row r="47" spans="1:7" x14ac:dyDescent="0.25">
      <c r="A47" s="59">
        <f t="shared" si="0"/>
        <v>44</v>
      </c>
      <c r="B47" s="60">
        <v>1714500008</v>
      </c>
      <c r="C47" s="61" t="s">
        <v>160</v>
      </c>
      <c r="D47" s="62">
        <v>63</v>
      </c>
      <c r="E47" s="59">
        <v>94</v>
      </c>
      <c r="F47" s="59">
        <v>69</v>
      </c>
      <c r="G47" s="59">
        <v>31</v>
      </c>
    </row>
    <row r="48" spans="1:7" x14ac:dyDescent="0.25">
      <c r="A48" s="59">
        <f t="shared" si="0"/>
        <v>45</v>
      </c>
      <c r="B48" s="60">
        <v>1714500006</v>
      </c>
      <c r="C48" s="61" t="s">
        <v>161</v>
      </c>
      <c r="D48" s="62">
        <v>64</v>
      </c>
      <c r="E48" s="59">
        <v>96</v>
      </c>
      <c r="F48" s="59">
        <v>70</v>
      </c>
      <c r="G48" s="59">
        <v>30</v>
      </c>
    </row>
    <row r="49" spans="1:7" x14ac:dyDescent="0.25">
      <c r="A49" s="59">
        <f t="shared" si="0"/>
        <v>46</v>
      </c>
      <c r="B49" s="60">
        <v>1714500033</v>
      </c>
      <c r="C49" s="61" t="s">
        <v>162</v>
      </c>
      <c r="D49" s="62">
        <v>63</v>
      </c>
      <c r="E49" s="59">
        <v>94</v>
      </c>
      <c r="F49" s="59">
        <v>65</v>
      </c>
      <c r="G49" s="59">
        <v>35</v>
      </c>
    </row>
    <row r="50" spans="1:7" x14ac:dyDescent="0.25">
      <c r="A50" s="59">
        <f t="shared" si="0"/>
        <v>47</v>
      </c>
      <c r="B50" s="60">
        <v>1814500050</v>
      </c>
      <c r="C50" s="61" t="s">
        <v>163</v>
      </c>
      <c r="D50" s="62">
        <v>64</v>
      </c>
      <c r="E50" s="59">
        <v>96</v>
      </c>
      <c r="F50" s="59">
        <v>63</v>
      </c>
      <c r="G50" s="59">
        <v>37</v>
      </c>
    </row>
    <row r="51" spans="1:7" x14ac:dyDescent="0.25">
      <c r="A51" s="59">
        <f t="shared" si="0"/>
        <v>48</v>
      </c>
      <c r="B51" s="60">
        <v>1714500028</v>
      </c>
      <c r="C51" s="61" t="s">
        <v>164</v>
      </c>
      <c r="D51" s="62">
        <v>60</v>
      </c>
      <c r="E51" s="59">
        <v>90</v>
      </c>
      <c r="F51" s="59">
        <v>65</v>
      </c>
      <c r="G51" s="59">
        <v>35</v>
      </c>
    </row>
    <row r="52" spans="1:7" x14ac:dyDescent="0.25">
      <c r="A52" s="59">
        <f t="shared" si="0"/>
        <v>49</v>
      </c>
      <c r="B52" s="60">
        <v>1714500041</v>
      </c>
      <c r="C52" s="61" t="s">
        <v>165</v>
      </c>
      <c r="D52" s="62">
        <v>64</v>
      </c>
      <c r="E52" s="59">
        <v>96</v>
      </c>
      <c r="F52" s="59">
        <v>66</v>
      </c>
      <c r="G52" s="59">
        <v>34</v>
      </c>
    </row>
    <row r="53" spans="1:7" x14ac:dyDescent="0.25">
      <c r="A53" s="59">
        <f t="shared" si="0"/>
        <v>50</v>
      </c>
      <c r="B53" s="60">
        <v>1714500011</v>
      </c>
      <c r="C53" s="61" t="s">
        <v>166</v>
      </c>
      <c r="D53" s="62">
        <v>62</v>
      </c>
      <c r="E53" s="59">
        <v>93</v>
      </c>
      <c r="F53" s="59">
        <v>65</v>
      </c>
      <c r="G53" s="59">
        <v>35</v>
      </c>
    </row>
    <row r="54" spans="1:7" x14ac:dyDescent="0.25">
      <c r="A54" s="59">
        <f t="shared" si="0"/>
        <v>51</v>
      </c>
      <c r="B54" s="60">
        <v>1714500012</v>
      </c>
      <c r="C54" s="61" t="s">
        <v>167</v>
      </c>
      <c r="D54" s="62">
        <v>64</v>
      </c>
      <c r="E54" s="59">
        <v>96</v>
      </c>
      <c r="F54" s="59">
        <v>67</v>
      </c>
      <c r="G54" s="59">
        <v>33</v>
      </c>
    </row>
    <row r="55" spans="1:7" x14ac:dyDescent="0.25">
      <c r="A55" s="59">
        <f t="shared" si="0"/>
        <v>52</v>
      </c>
      <c r="B55" s="60">
        <v>1814500001</v>
      </c>
      <c r="C55" s="61" t="s">
        <v>168</v>
      </c>
      <c r="D55" s="62">
        <v>60</v>
      </c>
      <c r="E55" s="59">
        <v>90</v>
      </c>
      <c r="F55" s="59">
        <v>68</v>
      </c>
      <c r="G55" s="59">
        <v>32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showGridLines="0" workbookViewId="0">
      <selection activeCell="A4" sqref="A4"/>
    </sheetView>
  </sheetViews>
  <sheetFormatPr defaultRowHeight="15.75" x14ac:dyDescent="0.25"/>
  <cols>
    <col min="1" max="1" width="26.85546875" style="1" customWidth="1"/>
    <col min="2" max="2" width="22" style="2" customWidth="1"/>
    <col min="3" max="3" width="11.85546875" style="17" customWidth="1"/>
    <col min="4" max="4" width="12.5703125" style="2" customWidth="1"/>
    <col min="5" max="5" width="11.85546875" style="2" customWidth="1"/>
    <col min="6" max="6" width="11.28515625" style="2" customWidth="1"/>
    <col min="7" max="7" width="10" style="2" customWidth="1"/>
    <col min="8" max="8" width="13" style="2" customWidth="1"/>
    <col min="9" max="9" width="10.140625" style="2" bestFit="1" customWidth="1"/>
    <col min="10" max="10" width="13.140625" style="37" bestFit="1" customWidth="1"/>
    <col min="11" max="16384" width="9.140625" style="2"/>
  </cols>
  <sheetData>
    <row r="1" spans="1:12" x14ac:dyDescent="0.25">
      <c r="A1" s="1" t="s">
        <v>173</v>
      </c>
    </row>
    <row r="3" spans="1:12" x14ac:dyDescent="0.25">
      <c r="A3" s="1" t="s">
        <v>86</v>
      </c>
      <c r="H3" s="2" t="s">
        <v>101</v>
      </c>
    </row>
    <row r="4" spans="1:12" s="5" customFormat="1" ht="42.75" customHeight="1" x14ac:dyDescent="0.25">
      <c r="A4" s="3" t="s">
        <v>87</v>
      </c>
      <c r="B4" s="4" t="s">
        <v>92</v>
      </c>
      <c r="C4" s="18" t="s">
        <v>91</v>
      </c>
      <c r="D4" s="4" t="s">
        <v>93</v>
      </c>
      <c r="E4" s="4" t="s">
        <v>90</v>
      </c>
      <c r="F4" s="3" t="s">
        <v>76</v>
      </c>
      <c r="H4" s="93" t="s">
        <v>113</v>
      </c>
      <c r="I4" s="94"/>
      <c r="J4" s="31"/>
    </row>
    <row r="5" spans="1:12" x14ac:dyDescent="0.25">
      <c r="A5" s="22" t="s">
        <v>74</v>
      </c>
      <c r="B5" s="23">
        <v>60</v>
      </c>
      <c r="C5" s="54">
        <v>60</v>
      </c>
      <c r="D5" s="23">
        <f>B5*C5</f>
        <v>3600</v>
      </c>
      <c r="E5" s="23">
        <v>60</v>
      </c>
      <c r="F5" s="23">
        <f>D5*E5</f>
        <v>216000</v>
      </c>
      <c r="H5" s="95" t="s">
        <v>104</v>
      </c>
      <c r="I5" s="96"/>
      <c r="J5" s="23"/>
    </row>
    <row r="6" spans="1:12" x14ac:dyDescent="0.25">
      <c r="A6" s="22" t="s">
        <v>89</v>
      </c>
      <c r="B6" s="23">
        <f>TRUNC(B5*1.5,0)</f>
        <v>90</v>
      </c>
      <c r="C6" s="54">
        <f>C7-60</f>
        <v>40</v>
      </c>
      <c r="D6" s="23">
        <f>B6*C6</f>
        <v>3600</v>
      </c>
      <c r="E6" s="23">
        <v>40</v>
      </c>
      <c r="F6" s="23">
        <f>D6*E6</f>
        <v>144000</v>
      </c>
      <c r="H6" s="97" t="s">
        <v>182</v>
      </c>
      <c r="I6" s="98"/>
      <c r="J6" s="23"/>
    </row>
    <row r="7" spans="1:12" x14ac:dyDescent="0.25">
      <c r="A7" s="22" t="s">
        <v>76</v>
      </c>
      <c r="B7" s="50"/>
      <c r="C7" s="54">
        <v>100</v>
      </c>
      <c r="D7" s="25"/>
      <c r="E7" s="26"/>
      <c r="F7" s="23">
        <f>SUM(F5:F6)</f>
        <v>360000</v>
      </c>
      <c r="H7" s="97" t="s">
        <v>103</v>
      </c>
      <c r="I7" s="98"/>
      <c r="J7" s="23"/>
    </row>
    <row r="8" spans="1:12" x14ac:dyDescent="0.25">
      <c r="H8" s="97" t="s">
        <v>102</v>
      </c>
      <c r="I8" s="98"/>
      <c r="J8" s="23"/>
    </row>
    <row r="9" spans="1:12" ht="31.5" customHeight="1" x14ac:dyDescent="0.25">
      <c r="A9" s="11" t="s">
        <v>73</v>
      </c>
      <c r="D9" s="92"/>
      <c r="H9" s="99" t="s">
        <v>183</v>
      </c>
      <c r="I9" s="99"/>
      <c r="J9" s="99"/>
      <c r="K9" s="32"/>
      <c r="L9" s="32"/>
    </row>
    <row r="10" spans="1:12" x14ac:dyDescent="0.25">
      <c r="A10" s="11"/>
      <c r="H10" s="32"/>
      <c r="I10" s="32"/>
      <c r="J10" s="35"/>
      <c r="K10" s="32"/>
      <c r="L10" s="32"/>
    </row>
    <row r="11" spans="1:12" x14ac:dyDescent="0.25">
      <c r="A11" s="11" t="s">
        <v>178</v>
      </c>
      <c r="H11" s="32"/>
      <c r="I11" s="32"/>
      <c r="J11" s="35"/>
      <c r="K11" s="32"/>
      <c r="L11" s="32"/>
    </row>
    <row r="13" spans="1:12" x14ac:dyDescent="0.25">
      <c r="A13" s="12" t="s">
        <v>0</v>
      </c>
      <c r="B13" s="13" t="s">
        <v>1</v>
      </c>
      <c r="C13" s="21" t="s">
        <v>2</v>
      </c>
      <c r="D13" s="13" t="s">
        <v>3</v>
      </c>
      <c r="E13" s="13" t="s">
        <v>4</v>
      </c>
      <c r="F13" s="13" t="s">
        <v>5</v>
      </c>
      <c r="G13" s="14" t="s">
        <v>6</v>
      </c>
      <c r="H13" s="4" t="s">
        <v>76</v>
      </c>
    </row>
    <row r="14" spans="1:12" ht="30" customHeight="1" x14ac:dyDescent="0.25">
      <c r="A14" s="12" t="s">
        <v>7</v>
      </c>
      <c r="B14" s="13"/>
      <c r="C14" s="21"/>
      <c r="D14" s="13"/>
      <c r="E14" s="13"/>
      <c r="F14" s="13"/>
      <c r="G14" s="14"/>
      <c r="H14" s="15"/>
    </row>
    <row r="15" spans="1:12" ht="30" customHeight="1" x14ac:dyDescent="0.25">
      <c r="A15" s="27" t="s">
        <v>8</v>
      </c>
      <c r="B15" s="28"/>
      <c r="C15" s="29">
        <v>1</v>
      </c>
      <c r="D15" s="28" t="s">
        <v>9</v>
      </c>
      <c r="E15" s="28">
        <v>1</v>
      </c>
      <c r="F15" s="28">
        <v>40</v>
      </c>
      <c r="G15" s="30">
        <f>F15*E15</f>
        <v>40</v>
      </c>
      <c r="H15" s="31">
        <f>G15*$C$5</f>
        <v>2400</v>
      </c>
    </row>
    <row r="16" spans="1:12" ht="30" customHeight="1" x14ac:dyDescent="0.25">
      <c r="A16" s="27" t="s">
        <v>10</v>
      </c>
      <c r="B16" s="28"/>
      <c r="C16" s="29">
        <v>1</v>
      </c>
      <c r="D16" s="28" t="s">
        <v>11</v>
      </c>
      <c r="E16" s="28">
        <v>65</v>
      </c>
      <c r="F16" s="28">
        <v>2.15</v>
      </c>
      <c r="G16" s="28">
        <f>F16*E16</f>
        <v>139.75</v>
      </c>
      <c r="H16" s="31">
        <f t="shared" ref="H16:H31" si="0">G16*$C$5</f>
        <v>8385</v>
      </c>
    </row>
    <row r="17" spans="1:10" ht="30" customHeight="1" x14ac:dyDescent="0.25">
      <c r="A17" s="27" t="s">
        <v>12</v>
      </c>
      <c r="B17" s="28" t="s">
        <v>13</v>
      </c>
      <c r="C17" s="29">
        <v>1</v>
      </c>
      <c r="D17" s="28" t="s">
        <v>14</v>
      </c>
      <c r="E17" s="28">
        <v>0.35</v>
      </c>
      <c r="F17" s="28">
        <v>1300</v>
      </c>
      <c r="G17" s="28">
        <f t="shared" ref="G17:G31" si="1">F17*E17</f>
        <v>454.99999999999994</v>
      </c>
      <c r="H17" s="31">
        <f t="shared" si="0"/>
        <v>27299.999999999996</v>
      </c>
    </row>
    <row r="18" spans="1:10" ht="30" customHeight="1" x14ac:dyDescent="0.25">
      <c r="A18" s="27" t="s">
        <v>15</v>
      </c>
      <c r="B18" s="28" t="s">
        <v>88</v>
      </c>
      <c r="C18" s="29">
        <v>1</v>
      </c>
      <c r="D18" s="28" t="s">
        <v>16</v>
      </c>
      <c r="E18" s="28">
        <v>0.13</v>
      </c>
      <c r="F18" s="28">
        <v>32.4</v>
      </c>
      <c r="G18" s="28">
        <f t="shared" si="1"/>
        <v>4.2119999999999997</v>
      </c>
      <c r="H18" s="31">
        <f t="shared" si="0"/>
        <v>252.71999999999997</v>
      </c>
    </row>
    <row r="19" spans="1:10" ht="30" customHeight="1" x14ac:dyDescent="0.25">
      <c r="A19" s="27" t="s">
        <v>15</v>
      </c>
      <c r="B19" s="28" t="s">
        <v>17</v>
      </c>
      <c r="C19" s="29">
        <v>1</v>
      </c>
      <c r="D19" s="28" t="s">
        <v>11</v>
      </c>
      <c r="E19" s="28">
        <v>0.25</v>
      </c>
      <c r="F19" s="28">
        <v>26</v>
      </c>
      <c r="G19" s="28">
        <f t="shared" si="1"/>
        <v>6.5</v>
      </c>
      <c r="H19" s="31">
        <f t="shared" si="0"/>
        <v>390</v>
      </c>
      <c r="J19" s="2"/>
    </row>
    <row r="20" spans="1:10" ht="30" customHeight="1" x14ac:dyDescent="0.25">
      <c r="A20" s="27" t="s">
        <v>18</v>
      </c>
      <c r="B20" s="28" t="s">
        <v>19</v>
      </c>
      <c r="C20" s="29">
        <v>1</v>
      </c>
      <c r="D20" s="28" t="s">
        <v>16</v>
      </c>
      <c r="E20" s="28">
        <v>0.15</v>
      </c>
      <c r="F20" s="28">
        <v>57.29</v>
      </c>
      <c r="G20" s="28">
        <f t="shared" si="1"/>
        <v>8.5934999999999988</v>
      </c>
      <c r="H20" s="31">
        <f t="shared" si="0"/>
        <v>515.6099999999999</v>
      </c>
      <c r="J20" s="2"/>
    </row>
    <row r="21" spans="1:10" ht="30" customHeight="1" x14ac:dyDescent="0.25">
      <c r="A21" s="27" t="s">
        <v>20</v>
      </c>
      <c r="B21" s="28" t="s">
        <v>21</v>
      </c>
      <c r="C21" s="29">
        <v>1</v>
      </c>
      <c r="D21" s="28" t="s">
        <v>16</v>
      </c>
      <c r="E21" s="28">
        <v>4</v>
      </c>
      <c r="F21" s="28">
        <v>15.13</v>
      </c>
      <c r="G21" s="28">
        <f t="shared" si="1"/>
        <v>60.52</v>
      </c>
      <c r="H21" s="31">
        <f t="shared" si="0"/>
        <v>3631.2000000000003</v>
      </c>
      <c r="J21" s="2"/>
    </row>
    <row r="22" spans="1:10" ht="30" customHeight="1" x14ac:dyDescent="0.25">
      <c r="A22" s="27" t="s">
        <v>20</v>
      </c>
      <c r="B22" s="28" t="s">
        <v>22</v>
      </c>
      <c r="C22" s="29">
        <v>1</v>
      </c>
      <c r="D22" s="28" t="s">
        <v>16</v>
      </c>
      <c r="E22" s="28">
        <v>1</v>
      </c>
      <c r="F22" s="28">
        <v>11.82</v>
      </c>
      <c r="G22" s="28">
        <f t="shared" si="1"/>
        <v>11.82</v>
      </c>
      <c r="H22" s="31">
        <f t="shared" si="0"/>
        <v>709.2</v>
      </c>
      <c r="J22" s="2"/>
    </row>
    <row r="23" spans="1:10" ht="30" customHeight="1" x14ac:dyDescent="0.25">
      <c r="A23" s="27" t="s">
        <v>20</v>
      </c>
      <c r="B23" s="28" t="s">
        <v>23</v>
      </c>
      <c r="C23" s="29">
        <v>1</v>
      </c>
      <c r="D23" s="28" t="s">
        <v>16</v>
      </c>
      <c r="E23" s="28">
        <v>0.5</v>
      </c>
      <c r="F23" s="28">
        <v>70.84</v>
      </c>
      <c r="G23" s="28">
        <f t="shared" si="1"/>
        <v>35.42</v>
      </c>
      <c r="H23" s="31">
        <f t="shared" si="0"/>
        <v>2125.2000000000003</v>
      </c>
      <c r="J23" s="2"/>
    </row>
    <row r="24" spans="1:10" ht="30" customHeight="1" x14ac:dyDescent="0.25">
      <c r="A24" s="27" t="s">
        <v>20</v>
      </c>
      <c r="B24" s="28" t="s">
        <v>24</v>
      </c>
      <c r="C24" s="29">
        <v>1</v>
      </c>
      <c r="D24" s="28" t="s">
        <v>16</v>
      </c>
      <c r="E24" s="28">
        <v>0.65</v>
      </c>
      <c r="F24" s="28">
        <v>52.6</v>
      </c>
      <c r="G24" s="28">
        <f t="shared" si="1"/>
        <v>34.190000000000005</v>
      </c>
      <c r="H24" s="31">
        <f t="shared" si="0"/>
        <v>2051.4</v>
      </c>
      <c r="J24" s="2"/>
    </row>
    <row r="25" spans="1:10" ht="30" customHeight="1" x14ac:dyDescent="0.25">
      <c r="A25" s="27" t="s">
        <v>25</v>
      </c>
      <c r="B25" s="28" t="s">
        <v>26</v>
      </c>
      <c r="C25" s="29">
        <v>1</v>
      </c>
      <c r="D25" s="28" t="s">
        <v>11</v>
      </c>
      <c r="E25" s="28">
        <v>0.5</v>
      </c>
      <c r="F25" s="28">
        <v>5.64</v>
      </c>
      <c r="G25" s="28">
        <f t="shared" si="1"/>
        <v>2.82</v>
      </c>
      <c r="H25" s="31">
        <f t="shared" si="0"/>
        <v>169.2</v>
      </c>
      <c r="J25" s="2"/>
    </row>
    <row r="26" spans="1:10" ht="30" customHeight="1" x14ac:dyDescent="0.25">
      <c r="A26" s="27" t="s">
        <v>27</v>
      </c>
      <c r="B26" s="28" t="s">
        <v>28</v>
      </c>
      <c r="C26" s="29">
        <v>1</v>
      </c>
      <c r="D26" s="28" t="s">
        <v>16</v>
      </c>
      <c r="E26" s="28">
        <v>0.1</v>
      </c>
      <c r="F26" s="28">
        <v>25</v>
      </c>
      <c r="G26" s="28">
        <f t="shared" si="1"/>
        <v>2.5</v>
      </c>
      <c r="H26" s="31">
        <f t="shared" si="0"/>
        <v>150</v>
      </c>
      <c r="J26" s="2"/>
    </row>
    <row r="27" spans="1:10" ht="30" customHeight="1" x14ac:dyDescent="0.25">
      <c r="A27" s="27" t="s">
        <v>27</v>
      </c>
      <c r="B27" s="28" t="s">
        <v>29</v>
      </c>
      <c r="C27" s="29">
        <v>1</v>
      </c>
      <c r="D27" s="28" t="s">
        <v>16</v>
      </c>
      <c r="E27" s="28">
        <v>0.5</v>
      </c>
      <c r="F27" s="28">
        <v>12</v>
      </c>
      <c r="G27" s="28">
        <f t="shared" si="1"/>
        <v>6</v>
      </c>
      <c r="H27" s="31">
        <f t="shared" si="0"/>
        <v>360</v>
      </c>
      <c r="J27" s="2"/>
    </row>
    <row r="28" spans="1:10" ht="30" customHeight="1" x14ac:dyDescent="0.25">
      <c r="A28" s="27" t="s">
        <v>30</v>
      </c>
      <c r="B28" s="28" t="s">
        <v>31</v>
      </c>
      <c r="C28" s="29">
        <v>1</v>
      </c>
      <c r="D28" s="28" t="s">
        <v>16</v>
      </c>
      <c r="E28" s="28">
        <v>0.3</v>
      </c>
      <c r="F28" s="28">
        <v>120</v>
      </c>
      <c r="G28" s="28">
        <f t="shared" si="1"/>
        <v>36</v>
      </c>
      <c r="H28" s="31">
        <f t="shared" si="0"/>
        <v>2160</v>
      </c>
      <c r="J28" s="2"/>
    </row>
    <row r="29" spans="1:10" ht="30" customHeight="1" x14ac:dyDescent="0.25">
      <c r="A29" s="27" t="s">
        <v>30</v>
      </c>
      <c r="B29" s="28" t="s">
        <v>32</v>
      </c>
      <c r="C29" s="29">
        <v>1</v>
      </c>
      <c r="D29" s="28" t="s">
        <v>16</v>
      </c>
      <c r="E29" s="28">
        <v>0.5</v>
      </c>
      <c r="F29" s="28">
        <v>72</v>
      </c>
      <c r="G29" s="28">
        <f t="shared" si="1"/>
        <v>36</v>
      </c>
      <c r="H29" s="31">
        <f t="shared" si="0"/>
        <v>2160</v>
      </c>
      <c r="J29" s="2"/>
    </row>
    <row r="30" spans="1:10" ht="30" customHeight="1" x14ac:dyDescent="0.25">
      <c r="A30" s="27" t="s">
        <v>33</v>
      </c>
      <c r="B30" s="28"/>
      <c r="C30" s="29">
        <v>2</v>
      </c>
      <c r="D30" s="28" t="s">
        <v>16</v>
      </c>
      <c r="E30" s="28">
        <v>0.06</v>
      </c>
      <c r="F30" s="28">
        <v>5.38</v>
      </c>
      <c r="G30" s="28">
        <f t="shared" si="1"/>
        <v>0.32279999999999998</v>
      </c>
      <c r="H30" s="31">
        <f t="shared" si="0"/>
        <v>19.367999999999999</v>
      </c>
      <c r="J30" s="2"/>
    </row>
    <row r="31" spans="1:10" ht="30" customHeight="1" x14ac:dyDescent="0.25">
      <c r="A31" s="27" t="s">
        <v>34</v>
      </c>
      <c r="B31" s="28" t="s">
        <v>35</v>
      </c>
      <c r="C31" s="29">
        <v>1</v>
      </c>
      <c r="D31" s="28" t="s">
        <v>16</v>
      </c>
      <c r="E31" s="28">
        <v>0.7</v>
      </c>
      <c r="F31" s="28">
        <v>3.97</v>
      </c>
      <c r="G31" s="28">
        <f t="shared" si="1"/>
        <v>2.7789999999999999</v>
      </c>
      <c r="H31" s="31">
        <f t="shared" si="0"/>
        <v>166.74</v>
      </c>
      <c r="J31" s="2"/>
    </row>
    <row r="32" spans="1:10" ht="30" customHeight="1" x14ac:dyDescent="0.25">
      <c r="A32" s="27" t="s">
        <v>177</v>
      </c>
      <c r="B32" s="28"/>
      <c r="C32" s="29"/>
      <c r="D32" s="28"/>
      <c r="E32" s="28"/>
      <c r="F32" s="28"/>
      <c r="G32" s="28">
        <f>SUM(G15:G31)</f>
        <v>882.42730000000006</v>
      </c>
      <c r="H32" s="28">
        <f>SUM(H15:H31)</f>
        <v>52945.637999999992</v>
      </c>
      <c r="J32" s="2"/>
    </row>
    <row r="33" spans="1:10" ht="30" customHeight="1" x14ac:dyDescent="0.25">
      <c r="A33" s="27" t="s">
        <v>179</v>
      </c>
      <c r="B33" s="28"/>
      <c r="C33" s="29"/>
      <c r="D33" s="28"/>
      <c r="E33" s="28"/>
      <c r="F33" s="28"/>
      <c r="G33" s="28"/>
      <c r="H33" s="66">
        <f>H32*0.12</f>
        <v>6353.4765599999992</v>
      </c>
      <c r="J33" s="2"/>
    </row>
    <row r="34" spans="1:10" ht="30" customHeight="1" x14ac:dyDescent="0.25">
      <c r="A34" s="27" t="s">
        <v>36</v>
      </c>
      <c r="B34" s="28"/>
      <c r="C34" s="29"/>
      <c r="D34" s="28"/>
      <c r="E34" s="28"/>
      <c r="F34" s="28"/>
      <c r="G34" s="30"/>
      <c r="H34" s="67">
        <f>H32+H33</f>
        <v>59299.114559999987</v>
      </c>
      <c r="J34" s="2"/>
    </row>
    <row r="35" spans="1:10" ht="30" customHeight="1" x14ac:dyDescent="0.25">
      <c r="A35" s="12" t="s">
        <v>180</v>
      </c>
      <c r="B35" s="13"/>
      <c r="C35" s="21"/>
      <c r="D35" s="13"/>
      <c r="E35" s="13"/>
      <c r="F35" s="13"/>
      <c r="G35" s="13"/>
      <c r="J35" s="2"/>
    </row>
    <row r="36" spans="1:10" x14ac:dyDescent="0.25">
      <c r="A36" s="27" t="s">
        <v>38</v>
      </c>
      <c r="B36" s="28"/>
      <c r="C36" s="29">
        <v>1</v>
      </c>
      <c r="D36" s="28" t="s">
        <v>39</v>
      </c>
      <c r="E36" s="28">
        <v>0.19</v>
      </c>
      <c r="F36" s="28">
        <v>29</v>
      </c>
      <c r="G36" s="28">
        <f t="shared" ref="G36:G41" si="2">F36*E36</f>
        <v>5.51</v>
      </c>
      <c r="H36" s="31">
        <f>G36*$C$5</f>
        <v>330.59999999999997</v>
      </c>
      <c r="J36" s="2"/>
    </row>
    <row r="37" spans="1:10" x14ac:dyDescent="0.25">
      <c r="A37" s="27" t="s">
        <v>40</v>
      </c>
      <c r="B37" s="28"/>
      <c r="C37" s="29">
        <v>1</v>
      </c>
      <c r="D37" s="28" t="s">
        <v>39</v>
      </c>
      <c r="E37" s="28">
        <v>0.55000000000000004</v>
      </c>
      <c r="F37" s="28">
        <v>29</v>
      </c>
      <c r="G37" s="28">
        <f t="shared" si="2"/>
        <v>15.950000000000001</v>
      </c>
      <c r="H37" s="31">
        <f t="shared" ref="H37:H41" si="3">G37*$C$5</f>
        <v>957.00000000000011</v>
      </c>
      <c r="J37" s="2"/>
    </row>
    <row r="38" spans="1:10" x14ac:dyDescent="0.25">
      <c r="A38" s="27" t="s">
        <v>41</v>
      </c>
      <c r="B38" s="28"/>
      <c r="C38" s="29">
        <v>2</v>
      </c>
      <c r="D38" s="28" t="s">
        <v>39</v>
      </c>
      <c r="E38" s="28">
        <v>0.08</v>
      </c>
      <c r="F38" s="28">
        <v>29</v>
      </c>
      <c r="G38" s="28">
        <f t="shared" si="2"/>
        <v>2.3199999999999998</v>
      </c>
      <c r="H38" s="31">
        <f t="shared" si="3"/>
        <v>139.19999999999999</v>
      </c>
      <c r="J38" s="2"/>
    </row>
    <row r="39" spans="1:10" x14ac:dyDescent="0.25">
      <c r="A39" s="27" t="s">
        <v>42</v>
      </c>
      <c r="B39" s="28"/>
      <c r="C39" s="29">
        <v>4</v>
      </c>
      <c r="D39" s="28" t="s">
        <v>39</v>
      </c>
      <c r="E39" s="28">
        <v>0.06</v>
      </c>
      <c r="F39" s="28">
        <v>29</v>
      </c>
      <c r="G39" s="28">
        <f t="shared" si="2"/>
        <v>1.74</v>
      </c>
      <c r="H39" s="31">
        <f t="shared" si="3"/>
        <v>104.4</v>
      </c>
      <c r="J39" s="2"/>
    </row>
    <row r="40" spans="1:10" x14ac:dyDescent="0.25">
      <c r="A40" s="27" t="s">
        <v>43</v>
      </c>
      <c r="B40" s="28"/>
      <c r="C40" s="29">
        <v>1</v>
      </c>
      <c r="D40" s="28" t="s">
        <v>39</v>
      </c>
      <c r="E40" s="28">
        <v>0.09</v>
      </c>
      <c r="F40" s="28">
        <v>29</v>
      </c>
      <c r="G40" s="28">
        <f t="shared" si="2"/>
        <v>2.61</v>
      </c>
      <c r="H40" s="31">
        <f t="shared" si="3"/>
        <v>156.6</v>
      </c>
      <c r="J40" s="2"/>
    </row>
    <row r="41" spans="1:10" x14ac:dyDescent="0.25">
      <c r="A41" s="27" t="s">
        <v>44</v>
      </c>
      <c r="B41" s="28"/>
      <c r="C41" s="29">
        <v>1</v>
      </c>
      <c r="D41" s="28" t="s">
        <v>39</v>
      </c>
      <c r="E41" s="28">
        <v>0.05</v>
      </c>
      <c r="F41" s="28">
        <v>48</v>
      </c>
      <c r="G41" s="28">
        <f t="shared" si="2"/>
        <v>2.4000000000000004</v>
      </c>
      <c r="H41" s="31">
        <f t="shared" si="3"/>
        <v>144.00000000000003</v>
      </c>
      <c r="J41" s="2"/>
    </row>
    <row r="42" spans="1:10" x14ac:dyDescent="0.25">
      <c r="A42" s="27" t="s">
        <v>36</v>
      </c>
      <c r="B42" s="28"/>
      <c r="C42" s="29"/>
      <c r="D42" s="28"/>
      <c r="E42" s="28"/>
      <c r="F42" s="28"/>
      <c r="G42" s="28">
        <f>SUM(G36:G41)</f>
        <v>30.53</v>
      </c>
      <c r="H42" s="28">
        <f>SUM(H36:H41)</f>
        <v>1831.8000000000002</v>
      </c>
      <c r="J42" s="2"/>
    </row>
    <row r="43" spans="1:10" ht="31.5" x14ac:dyDescent="0.25">
      <c r="A43" s="12" t="s">
        <v>181</v>
      </c>
      <c r="B43" s="28"/>
      <c r="C43" s="29"/>
      <c r="D43" s="28"/>
      <c r="E43" s="28"/>
      <c r="F43" s="28"/>
      <c r="G43" s="28"/>
      <c r="H43" s="32"/>
      <c r="J43" s="2"/>
    </row>
    <row r="44" spans="1:10" x14ac:dyDescent="0.25">
      <c r="A44" s="27" t="s">
        <v>47</v>
      </c>
      <c r="B44" s="28" t="s">
        <v>48</v>
      </c>
      <c r="C44" s="29">
        <v>1</v>
      </c>
      <c r="D44" s="28" t="s">
        <v>49</v>
      </c>
      <c r="E44" s="28">
        <v>50</v>
      </c>
      <c r="F44" s="28">
        <v>0.95</v>
      </c>
      <c r="G44" s="28">
        <f t="shared" ref="G44:G45" si="4">F44*E44</f>
        <v>47.5</v>
      </c>
      <c r="H44" s="31">
        <f t="shared" ref="H44:H45" si="5">G44*$C$5</f>
        <v>2850</v>
      </c>
      <c r="J44" s="2"/>
    </row>
    <row r="45" spans="1:10" x14ac:dyDescent="0.25">
      <c r="A45" s="27" t="s">
        <v>50</v>
      </c>
      <c r="B45" s="28" t="s">
        <v>51</v>
      </c>
      <c r="C45" s="29">
        <v>1</v>
      </c>
      <c r="D45" s="28" t="s">
        <v>52</v>
      </c>
      <c r="E45" s="28">
        <v>1</v>
      </c>
      <c r="F45" s="28">
        <v>30</v>
      </c>
      <c r="G45" s="28">
        <f t="shared" si="4"/>
        <v>30</v>
      </c>
      <c r="H45" s="31">
        <f t="shared" si="5"/>
        <v>1800</v>
      </c>
      <c r="J45" s="2"/>
    </row>
    <row r="46" spans="1:10" x14ac:dyDescent="0.25">
      <c r="A46" s="27" t="s">
        <v>36</v>
      </c>
      <c r="B46" s="28"/>
      <c r="C46" s="29"/>
      <c r="D46" s="28"/>
      <c r="E46" s="28"/>
      <c r="F46" s="28"/>
      <c r="G46" s="28">
        <f>SUM(G44:G45)</f>
        <v>77.5</v>
      </c>
      <c r="H46" s="28">
        <f>SUM(H44:H45)</f>
        <v>4650</v>
      </c>
      <c r="J46" s="2"/>
    </row>
    <row r="47" spans="1:10" x14ac:dyDescent="0.25">
      <c r="A47" s="2"/>
      <c r="C47" s="2"/>
      <c r="J47" s="2"/>
    </row>
    <row r="48" spans="1:10" x14ac:dyDescent="0.25">
      <c r="A48" s="38" t="s">
        <v>95</v>
      </c>
      <c r="B48" s="71"/>
      <c r="C48" s="72"/>
      <c r="D48" s="73"/>
      <c r="E48" s="73"/>
      <c r="F48" s="74"/>
      <c r="G48" s="75"/>
      <c r="H48" s="68">
        <f>H42+H46+H34</f>
        <v>65780.91455999999</v>
      </c>
      <c r="J48" s="2"/>
    </row>
    <row r="49" spans="1:10" x14ac:dyDescent="0.25">
      <c r="A49" s="16"/>
      <c r="B49" s="49"/>
      <c r="C49" s="69"/>
      <c r="D49" s="49"/>
      <c r="E49" s="49"/>
      <c r="F49" s="70"/>
      <c r="G49" s="70"/>
      <c r="H49" s="44"/>
      <c r="J49" s="2"/>
    </row>
    <row r="51" spans="1:10" x14ac:dyDescent="0.25">
      <c r="A51" s="11" t="s">
        <v>75</v>
      </c>
      <c r="J51" s="2"/>
    </row>
    <row r="53" spans="1:10" x14ac:dyDescent="0.25">
      <c r="A53" s="12" t="s">
        <v>0</v>
      </c>
      <c r="B53" s="13" t="s">
        <v>1</v>
      </c>
      <c r="C53" s="21" t="s">
        <v>2</v>
      </c>
      <c r="D53" s="13" t="s">
        <v>3</v>
      </c>
      <c r="E53" s="13" t="s">
        <v>4</v>
      </c>
      <c r="F53" s="13" t="s">
        <v>5</v>
      </c>
      <c r="G53" s="14" t="s">
        <v>6</v>
      </c>
      <c r="H53" s="4" t="s">
        <v>76</v>
      </c>
      <c r="J53" s="2"/>
    </row>
    <row r="54" spans="1:10" x14ac:dyDescent="0.25">
      <c r="A54" s="12" t="s">
        <v>7</v>
      </c>
      <c r="B54" s="13"/>
      <c r="C54" s="21"/>
      <c r="D54" s="13"/>
      <c r="E54" s="13"/>
      <c r="F54" s="13"/>
      <c r="G54" s="14"/>
      <c r="H54" s="7"/>
      <c r="J54" s="2"/>
    </row>
    <row r="55" spans="1:10" x14ac:dyDescent="0.25">
      <c r="A55" s="27" t="s">
        <v>8</v>
      </c>
      <c r="B55" s="28"/>
      <c r="C55" s="29">
        <v>1</v>
      </c>
      <c r="D55" s="28" t="s">
        <v>9</v>
      </c>
      <c r="E55" s="28">
        <v>1</v>
      </c>
      <c r="F55" s="28">
        <v>30</v>
      </c>
      <c r="G55" s="30">
        <v>30</v>
      </c>
      <c r="H55" s="23">
        <f>G55*$C$6</f>
        <v>1200</v>
      </c>
      <c r="J55" s="2"/>
    </row>
    <row r="56" spans="1:10" x14ac:dyDescent="0.25">
      <c r="A56" s="27" t="s">
        <v>53</v>
      </c>
      <c r="B56" s="28"/>
      <c r="C56" s="29">
        <v>1</v>
      </c>
      <c r="D56" s="28" t="s">
        <v>11</v>
      </c>
      <c r="E56" s="28">
        <v>20.5</v>
      </c>
      <c r="F56" s="28">
        <v>12.5</v>
      </c>
      <c r="G56" s="28">
        <v>256.25</v>
      </c>
      <c r="H56" s="23">
        <f t="shared" ref="H56:H64" si="6">G56*$C$6</f>
        <v>10250</v>
      </c>
      <c r="J56" s="2"/>
    </row>
    <row r="57" spans="1:10" x14ac:dyDescent="0.25">
      <c r="A57" s="27" t="s">
        <v>54</v>
      </c>
      <c r="B57" s="28" t="s">
        <v>55</v>
      </c>
      <c r="C57" s="29">
        <v>1</v>
      </c>
      <c r="D57" s="28" t="s">
        <v>56</v>
      </c>
      <c r="E57" s="28">
        <v>0.4</v>
      </c>
      <c r="F57" s="28">
        <v>1800</v>
      </c>
      <c r="G57" s="28">
        <v>720</v>
      </c>
      <c r="H57" s="23">
        <f t="shared" si="6"/>
        <v>28800</v>
      </c>
      <c r="J57" s="2"/>
    </row>
    <row r="58" spans="1:10" x14ac:dyDescent="0.25">
      <c r="A58" s="27" t="s">
        <v>57</v>
      </c>
      <c r="B58" s="28" t="s">
        <v>58</v>
      </c>
      <c r="C58" s="29">
        <v>1</v>
      </c>
      <c r="D58" s="28" t="s">
        <v>11</v>
      </c>
      <c r="E58" s="28">
        <v>0.3</v>
      </c>
      <c r="F58" s="28">
        <v>1400</v>
      </c>
      <c r="G58" s="28">
        <v>420</v>
      </c>
      <c r="H58" s="23">
        <f t="shared" si="6"/>
        <v>16800</v>
      </c>
      <c r="J58" s="2"/>
    </row>
    <row r="59" spans="1:10" x14ac:dyDescent="0.25">
      <c r="A59" s="27" t="s">
        <v>27</v>
      </c>
      <c r="B59" s="28" t="s">
        <v>59</v>
      </c>
      <c r="C59" s="29">
        <v>1</v>
      </c>
      <c r="D59" s="28" t="s">
        <v>16</v>
      </c>
      <c r="E59" s="28">
        <v>0.15</v>
      </c>
      <c r="F59" s="28">
        <v>44</v>
      </c>
      <c r="G59" s="28">
        <v>6.6</v>
      </c>
      <c r="H59" s="23">
        <f t="shared" si="6"/>
        <v>264</v>
      </c>
      <c r="J59" s="2"/>
    </row>
    <row r="60" spans="1:10" x14ac:dyDescent="0.25">
      <c r="A60" s="27" t="s">
        <v>27</v>
      </c>
      <c r="B60" s="28" t="s">
        <v>60</v>
      </c>
      <c r="C60" s="29">
        <v>2</v>
      </c>
      <c r="D60" s="28" t="s">
        <v>16</v>
      </c>
      <c r="E60" s="28">
        <v>0.3</v>
      </c>
      <c r="F60" s="28">
        <v>48.89</v>
      </c>
      <c r="G60" s="28">
        <v>29.33</v>
      </c>
      <c r="H60" s="23">
        <f t="shared" si="6"/>
        <v>1173.1999999999998</v>
      </c>
      <c r="J60" s="2"/>
    </row>
    <row r="61" spans="1:10" x14ac:dyDescent="0.25">
      <c r="A61" s="27" t="s">
        <v>25</v>
      </c>
      <c r="B61" s="28" t="s">
        <v>26</v>
      </c>
      <c r="C61" s="29">
        <v>1</v>
      </c>
      <c r="D61" s="28" t="s">
        <v>11</v>
      </c>
      <c r="E61" s="28">
        <v>0.5</v>
      </c>
      <c r="F61" s="28">
        <v>4.87</v>
      </c>
      <c r="G61" s="28">
        <v>2.4300000000000002</v>
      </c>
      <c r="H61" s="23">
        <f t="shared" si="6"/>
        <v>97.2</v>
      </c>
      <c r="J61" s="2"/>
    </row>
    <row r="62" spans="1:10" x14ac:dyDescent="0.25">
      <c r="A62" s="27" t="s">
        <v>61</v>
      </c>
      <c r="B62" s="28" t="s">
        <v>27</v>
      </c>
      <c r="C62" s="29">
        <v>1</v>
      </c>
      <c r="D62" s="28" t="s">
        <v>16</v>
      </c>
      <c r="E62" s="28">
        <v>0.5</v>
      </c>
      <c r="F62" s="28">
        <v>70</v>
      </c>
      <c r="G62" s="28">
        <v>35</v>
      </c>
      <c r="H62" s="23">
        <f t="shared" si="6"/>
        <v>1400</v>
      </c>
      <c r="J62" s="2"/>
    </row>
    <row r="63" spans="1:10" x14ac:dyDescent="0.25">
      <c r="A63" s="27" t="s">
        <v>20</v>
      </c>
      <c r="B63" s="28" t="s">
        <v>62</v>
      </c>
      <c r="C63" s="29">
        <v>1</v>
      </c>
      <c r="D63" s="28" t="s">
        <v>16</v>
      </c>
      <c r="E63" s="28">
        <v>5</v>
      </c>
      <c r="F63" s="28">
        <v>9.4</v>
      </c>
      <c r="G63" s="28">
        <v>47</v>
      </c>
      <c r="H63" s="23">
        <f t="shared" si="6"/>
        <v>1880</v>
      </c>
      <c r="J63" s="2"/>
    </row>
    <row r="64" spans="1:10" x14ac:dyDescent="0.25">
      <c r="A64" s="27" t="s">
        <v>34</v>
      </c>
      <c r="B64" s="28" t="s">
        <v>63</v>
      </c>
      <c r="C64" s="29">
        <v>2</v>
      </c>
      <c r="D64" s="28" t="s">
        <v>16</v>
      </c>
      <c r="E64" s="28">
        <v>0.06</v>
      </c>
      <c r="F64" s="28">
        <v>5.17</v>
      </c>
      <c r="G64" s="28">
        <v>0.31</v>
      </c>
      <c r="H64" s="23">
        <f t="shared" si="6"/>
        <v>12.4</v>
      </c>
      <c r="J64" s="2"/>
    </row>
    <row r="65" spans="1:10" x14ac:dyDescent="0.25">
      <c r="A65" s="27" t="s">
        <v>177</v>
      </c>
      <c r="B65" s="66"/>
      <c r="C65" s="76"/>
      <c r="D65" s="66"/>
      <c r="E65" s="66"/>
      <c r="F65" s="66"/>
      <c r="G65" s="84"/>
      <c r="H65" s="23">
        <f>SUM(H55:H64)</f>
        <v>61876.799999999996</v>
      </c>
      <c r="J65" s="2"/>
    </row>
    <row r="66" spans="1:10" ht="31.5" x14ac:dyDescent="0.25">
      <c r="A66" s="81" t="s">
        <v>176</v>
      </c>
      <c r="B66" s="71"/>
      <c r="C66" s="72"/>
      <c r="D66" s="73"/>
      <c r="E66" s="73"/>
      <c r="F66" s="73"/>
      <c r="G66" s="91"/>
      <c r="H66" s="83">
        <f>H65*0.12</f>
        <v>7425.2159999999994</v>
      </c>
      <c r="J66" s="2"/>
    </row>
    <row r="67" spans="1:10" x14ac:dyDescent="0.25">
      <c r="A67" s="82" t="s">
        <v>36</v>
      </c>
      <c r="B67" s="87"/>
      <c r="C67" s="88"/>
      <c r="D67" s="89"/>
      <c r="E67" s="89"/>
      <c r="F67" s="89"/>
      <c r="G67" s="90"/>
      <c r="H67" s="26">
        <f>H65+H66</f>
        <v>69302.015999999989</v>
      </c>
      <c r="J67" s="2"/>
    </row>
    <row r="68" spans="1:10" x14ac:dyDescent="0.25">
      <c r="A68" s="38" t="s">
        <v>37</v>
      </c>
      <c r="B68" s="85"/>
      <c r="C68" s="86"/>
      <c r="D68" s="85"/>
      <c r="E68" s="85"/>
      <c r="F68" s="85"/>
      <c r="G68" s="85"/>
      <c r="H68" s="34"/>
      <c r="J68" s="2"/>
    </row>
    <row r="69" spans="1:10" x14ac:dyDescent="0.25">
      <c r="A69" s="77" t="s">
        <v>38</v>
      </c>
      <c r="B69" s="78"/>
      <c r="C69" s="79">
        <v>1</v>
      </c>
      <c r="D69" s="78" t="s">
        <v>39</v>
      </c>
      <c r="E69" s="78">
        <v>0.19</v>
      </c>
      <c r="F69" s="78">
        <v>29</v>
      </c>
      <c r="G69" s="78">
        <v>5.51</v>
      </c>
      <c r="H69" s="80">
        <f t="shared" ref="H69:H75" si="7">G69*$C$6</f>
        <v>220.39999999999998</v>
      </c>
      <c r="J69" s="2"/>
    </row>
    <row r="70" spans="1:10" x14ac:dyDescent="0.25">
      <c r="A70" s="27" t="s">
        <v>40</v>
      </c>
      <c r="B70" s="28"/>
      <c r="C70" s="29">
        <v>1</v>
      </c>
      <c r="D70" s="28" t="s">
        <v>39</v>
      </c>
      <c r="E70" s="28">
        <v>0.55000000000000004</v>
      </c>
      <c r="F70" s="28">
        <v>29</v>
      </c>
      <c r="G70" s="28">
        <v>15.95</v>
      </c>
      <c r="H70" s="23">
        <f t="shared" si="7"/>
        <v>638</v>
      </c>
      <c r="J70" s="2"/>
    </row>
    <row r="71" spans="1:10" x14ac:dyDescent="0.25">
      <c r="A71" s="27" t="s">
        <v>64</v>
      </c>
      <c r="B71" s="28"/>
      <c r="C71" s="29">
        <v>1</v>
      </c>
      <c r="D71" s="28" t="s">
        <v>39</v>
      </c>
      <c r="E71" s="28">
        <v>0.1</v>
      </c>
      <c r="F71" s="28">
        <v>29</v>
      </c>
      <c r="G71" s="28">
        <v>2.9</v>
      </c>
      <c r="H71" s="23">
        <f t="shared" si="7"/>
        <v>116</v>
      </c>
      <c r="J71" s="2"/>
    </row>
    <row r="72" spans="1:10" x14ac:dyDescent="0.25">
      <c r="A72" s="27" t="s">
        <v>65</v>
      </c>
      <c r="B72" s="28"/>
      <c r="C72" s="29">
        <v>1</v>
      </c>
      <c r="D72" s="28" t="s">
        <v>39</v>
      </c>
      <c r="E72" s="28">
        <v>0.08</v>
      </c>
      <c r="F72" s="28">
        <v>29</v>
      </c>
      <c r="G72" s="28">
        <v>2.3199999999999998</v>
      </c>
      <c r="H72" s="23">
        <f t="shared" si="7"/>
        <v>92.8</v>
      </c>
      <c r="J72" s="2"/>
    </row>
    <row r="73" spans="1:10" x14ac:dyDescent="0.25">
      <c r="A73" s="27" t="s">
        <v>66</v>
      </c>
      <c r="B73" s="28"/>
      <c r="C73" s="29">
        <v>2</v>
      </c>
      <c r="D73" s="28" t="s">
        <v>39</v>
      </c>
      <c r="E73" s="28">
        <v>0.06</v>
      </c>
      <c r="F73" s="28">
        <v>29</v>
      </c>
      <c r="G73" s="28">
        <v>3.48</v>
      </c>
      <c r="H73" s="23">
        <f t="shared" si="7"/>
        <v>139.19999999999999</v>
      </c>
      <c r="J73" s="2"/>
    </row>
    <row r="74" spans="1:10" x14ac:dyDescent="0.25">
      <c r="A74" s="27" t="s">
        <v>43</v>
      </c>
      <c r="B74" s="28"/>
      <c r="C74" s="29">
        <v>1</v>
      </c>
      <c r="D74" s="28" t="s">
        <v>39</v>
      </c>
      <c r="E74" s="28">
        <v>0.09</v>
      </c>
      <c r="F74" s="28">
        <v>29</v>
      </c>
      <c r="G74" s="28">
        <v>2.61</v>
      </c>
      <c r="H74" s="23">
        <f t="shared" si="7"/>
        <v>104.39999999999999</v>
      </c>
      <c r="J74" s="2"/>
    </row>
    <row r="75" spans="1:10" x14ac:dyDescent="0.25">
      <c r="A75" s="27" t="s">
        <v>67</v>
      </c>
      <c r="B75" s="28"/>
      <c r="C75" s="29">
        <v>1</v>
      </c>
      <c r="D75" s="28" t="s">
        <v>39</v>
      </c>
      <c r="E75" s="28">
        <v>0.05</v>
      </c>
      <c r="F75" s="28">
        <v>55</v>
      </c>
      <c r="G75" s="28">
        <v>2.75</v>
      </c>
      <c r="H75" s="23">
        <f t="shared" si="7"/>
        <v>110</v>
      </c>
      <c r="J75" s="2"/>
    </row>
    <row r="76" spans="1:10" x14ac:dyDescent="0.25">
      <c r="A76" s="27" t="s">
        <v>36</v>
      </c>
      <c r="B76" s="28"/>
      <c r="C76" s="29"/>
      <c r="D76" s="28"/>
      <c r="E76" s="28"/>
      <c r="F76" s="28"/>
      <c r="G76" s="30"/>
      <c r="H76" s="23">
        <f>SUM(H69:H75)</f>
        <v>1420.8000000000002</v>
      </c>
      <c r="J76" s="2"/>
    </row>
    <row r="77" spans="1:10" x14ac:dyDescent="0.25">
      <c r="A77" s="12" t="s">
        <v>46</v>
      </c>
      <c r="B77" s="28"/>
      <c r="C77" s="29"/>
      <c r="D77" s="28"/>
      <c r="E77" s="28"/>
      <c r="F77" s="28"/>
      <c r="G77" s="28"/>
      <c r="H77" s="32"/>
      <c r="J77" s="2"/>
    </row>
    <row r="78" spans="1:10" ht="31.5" x14ac:dyDescent="0.25">
      <c r="A78" s="27" t="s">
        <v>69</v>
      </c>
      <c r="B78" s="28" t="s">
        <v>48</v>
      </c>
      <c r="C78" s="29">
        <v>1</v>
      </c>
      <c r="D78" s="28" t="s">
        <v>70</v>
      </c>
      <c r="E78" s="28">
        <v>100</v>
      </c>
      <c r="F78" s="28">
        <v>0.95</v>
      </c>
      <c r="G78" s="30">
        <v>95</v>
      </c>
      <c r="H78" s="31">
        <f t="shared" ref="H78:H80" si="8">G78*$C$6</f>
        <v>3800</v>
      </c>
      <c r="J78" s="2"/>
    </row>
    <row r="79" spans="1:10" x14ac:dyDescent="0.25">
      <c r="A79" s="27" t="s">
        <v>71</v>
      </c>
      <c r="B79" s="28" t="s">
        <v>56</v>
      </c>
      <c r="C79" s="29">
        <v>1</v>
      </c>
      <c r="D79" s="28" t="s">
        <v>56</v>
      </c>
      <c r="E79" s="28">
        <v>1</v>
      </c>
      <c r="F79" s="28">
        <v>30</v>
      </c>
      <c r="G79" s="28">
        <v>30</v>
      </c>
      <c r="H79" s="31">
        <f t="shared" si="8"/>
        <v>1200</v>
      </c>
      <c r="J79" s="2"/>
    </row>
    <row r="80" spans="1:10" x14ac:dyDescent="0.25">
      <c r="A80" s="27" t="s">
        <v>72</v>
      </c>
      <c r="B80" s="28"/>
      <c r="C80" s="29"/>
      <c r="D80" s="28"/>
      <c r="E80" s="28"/>
      <c r="F80" s="28"/>
      <c r="G80" s="28">
        <v>125</v>
      </c>
      <c r="H80" s="31">
        <f t="shared" si="8"/>
        <v>5000</v>
      </c>
      <c r="J80" s="2"/>
    </row>
    <row r="81" spans="1:10" x14ac:dyDescent="0.25">
      <c r="A81" s="2"/>
      <c r="C81" s="2"/>
      <c r="J81" s="2"/>
    </row>
    <row r="82" spans="1:10" x14ac:dyDescent="0.25">
      <c r="A82" s="12" t="s">
        <v>96</v>
      </c>
      <c r="B82" s="28"/>
      <c r="C82" s="29"/>
      <c r="D82" s="28"/>
      <c r="E82" s="28"/>
      <c r="F82" s="33"/>
      <c r="G82" s="36"/>
      <c r="H82" s="23">
        <f>H67+H76+H80</f>
        <v>75722.815999999992</v>
      </c>
      <c r="J82" s="2"/>
    </row>
    <row r="83" spans="1:10" x14ac:dyDescent="0.25">
      <c r="A83" s="2"/>
      <c r="C83" s="2"/>
      <c r="J83" s="2"/>
    </row>
    <row r="84" spans="1:10" x14ac:dyDescent="0.25">
      <c r="A84" s="6" t="s">
        <v>94</v>
      </c>
      <c r="B84" s="8"/>
      <c r="C84" s="20"/>
      <c r="D84" s="9"/>
      <c r="E84" s="9"/>
      <c r="F84" s="9"/>
      <c r="G84" s="10"/>
      <c r="H84" s="7">
        <f>H82+H48</f>
        <v>141503.73056</v>
      </c>
    </row>
    <row r="85" spans="1:10" x14ac:dyDescent="0.25">
      <c r="A85" s="2"/>
      <c r="C85" s="2"/>
      <c r="J85" s="2"/>
    </row>
    <row r="87" spans="1:10" x14ac:dyDescent="0.25">
      <c r="A87" s="1" t="s">
        <v>85</v>
      </c>
      <c r="J87" s="2"/>
    </row>
    <row r="89" spans="1:10" ht="31.5" x14ac:dyDescent="0.25">
      <c r="A89" s="16" t="s">
        <v>77</v>
      </c>
      <c r="J89" s="2"/>
    </row>
    <row r="90" spans="1:10" x14ac:dyDescent="0.25">
      <c r="A90" s="6"/>
      <c r="B90" s="7" t="s">
        <v>97</v>
      </c>
      <c r="C90" s="19" t="s">
        <v>98</v>
      </c>
      <c r="D90" s="7" t="s">
        <v>99</v>
      </c>
      <c r="E90" s="7" t="s">
        <v>100</v>
      </c>
      <c r="J90" s="2"/>
    </row>
    <row r="91" spans="1:10" x14ac:dyDescent="0.25">
      <c r="A91" s="39" t="s">
        <v>78</v>
      </c>
      <c r="B91" s="23">
        <v>100000</v>
      </c>
      <c r="C91" s="24">
        <v>15</v>
      </c>
      <c r="D91" s="23">
        <f>B91*5%</f>
        <v>5000</v>
      </c>
      <c r="E91" s="23">
        <f>(B91-D91)/C91</f>
        <v>6333.333333333333</v>
      </c>
      <c r="J91" s="2"/>
    </row>
    <row r="92" spans="1:10" x14ac:dyDescent="0.25">
      <c r="A92" s="39" t="s">
        <v>68</v>
      </c>
      <c r="B92" s="23">
        <v>10000</v>
      </c>
      <c r="C92" s="24">
        <v>15</v>
      </c>
      <c r="D92" s="23">
        <f t="shared" ref="D92:D96" si="9">B92*5%</f>
        <v>500</v>
      </c>
      <c r="E92" s="23">
        <f t="shared" ref="E92:E96" si="10">(B92-D92)/C92</f>
        <v>633.33333333333337</v>
      </c>
      <c r="J92" s="2"/>
    </row>
    <row r="93" spans="1:10" x14ac:dyDescent="0.25">
      <c r="A93" s="39" t="s">
        <v>79</v>
      </c>
      <c r="B93" s="23">
        <v>6000</v>
      </c>
      <c r="C93" s="24">
        <v>15</v>
      </c>
      <c r="D93" s="23">
        <f t="shared" si="9"/>
        <v>300</v>
      </c>
      <c r="E93" s="23">
        <f t="shared" si="10"/>
        <v>380</v>
      </c>
      <c r="J93" s="2"/>
    </row>
    <row r="94" spans="1:10" x14ac:dyDescent="0.25">
      <c r="A94" s="39" t="s">
        <v>45</v>
      </c>
      <c r="B94" s="23">
        <v>10000</v>
      </c>
      <c r="C94" s="24">
        <v>7</v>
      </c>
      <c r="D94" s="23">
        <f t="shared" si="9"/>
        <v>500</v>
      </c>
      <c r="E94" s="23">
        <f t="shared" si="10"/>
        <v>1357.1428571428571</v>
      </c>
      <c r="J94" s="2"/>
    </row>
    <row r="95" spans="1:10" ht="18.75" customHeight="1" x14ac:dyDescent="0.25">
      <c r="A95" s="39" t="s">
        <v>80</v>
      </c>
      <c r="B95" s="23">
        <v>5000</v>
      </c>
      <c r="C95" s="24">
        <v>7</v>
      </c>
      <c r="D95" s="23">
        <f t="shared" si="9"/>
        <v>250</v>
      </c>
      <c r="E95" s="23">
        <f t="shared" si="10"/>
        <v>678.57142857142856</v>
      </c>
      <c r="J95" s="2"/>
    </row>
    <row r="96" spans="1:10" x14ac:dyDescent="0.25">
      <c r="A96" s="39" t="s">
        <v>81</v>
      </c>
      <c r="B96" s="23">
        <v>300000</v>
      </c>
      <c r="C96" s="24">
        <v>10</v>
      </c>
      <c r="D96" s="23">
        <f t="shared" si="9"/>
        <v>15000</v>
      </c>
      <c r="E96" s="23">
        <f t="shared" si="10"/>
        <v>28500</v>
      </c>
      <c r="J96" s="2"/>
    </row>
    <row r="97" spans="1:10" x14ac:dyDescent="0.25">
      <c r="A97" s="22" t="s">
        <v>36</v>
      </c>
      <c r="B97" s="8"/>
      <c r="C97" s="20"/>
      <c r="D97" s="10"/>
      <c r="E97" s="23">
        <f>SUM(E91:E96)</f>
        <v>37882.380952380954</v>
      </c>
      <c r="J97" s="2"/>
    </row>
    <row r="98" spans="1:10" x14ac:dyDescent="0.25">
      <c r="A98" s="16" t="s">
        <v>82</v>
      </c>
      <c r="J98" s="2"/>
    </row>
    <row r="99" spans="1:10" x14ac:dyDescent="0.25">
      <c r="A99" s="22" t="s">
        <v>83</v>
      </c>
      <c r="B99" s="23">
        <v>30000</v>
      </c>
      <c r="C99" s="24">
        <v>25</v>
      </c>
      <c r="D99" s="23">
        <f t="shared" ref="D99" si="11">B99*5%</f>
        <v>1500</v>
      </c>
      <c r="E99" s="23">
        <f t="shared" ref="E99" si="12">(B99-D99)/C99</f>
        <v>1140</v>
      </c>
      <c r="J99" s="2"/>
    </row>
    <row r="100" spans="1:10" x14ac:dyDescent="0.25">
      <c r="A100" s="22" t="s">
        <v>84</v>
      </c>
      <c r="B100" s="42">
        <v>40000</v>
      </c>
      <c r="C100" s="43">
        <v>30</v>
      </c>
      <c r="D100" s="42">
        <f t="shared" ref="D100" si="13">B100*5%</f>
        <v>2000</v>
      </c>
      <c r="E100" s="23">
        <f t="shared" ref="E100" si="14">(B100-D100)/C100</f>
        <v>1266.6666666666667</v>
      </c>
      <c r="J100" s="2"/>
    </row>
    <row r="101" spans="1:10" x14ac:dyDescent="0.25">
      <c r="A101" s="40" t="s">
        <v>36</v>
      </c>
      <c r="B101" s="8"/>
      <c r="C101" s="20"/>
      <c r="D101" s="10"/>
      <c r="E101" s="41">
        <f>SUM(E99:E100)</f>
        <v>2406.666666666667</v>
      </c>
      <c r="J101" s="2"/>
    </row>
    <row r="102" spans="1:10" x14ac:dyDescent="0.25">
      <c r="A102" s="46"/>
      <c r="B102" s="44"/>
      <c r="C102" s="45"/>
      <c r="D102" s="44"/>
      <c r="E102" s="47"/>
      <c r="J102" s="2"/>
    </row>
    <row r="103" spans="1:10" x14ac:dyDescent="0.25">
      <c r="A103" s="48" t="s">
        <v>175</v>
      </c>
      <c r="B103" s="44"/>
      <c r="C103" s="45"/>
      <c r="D103" s="44"/>
      <c r="E103" s="47"/>
      <c r="J103" s="2"/>
    </row>
    <row r="104" spans="1:10" ht="50.25" customHeight="1" x14ac:dyDescent="0.25">
      <c r="A104" s="15"/>
      <c r="B104" s="4" t="s">
        <v>112</v>
      </c>
      <c r="C104" s="4" t="s">
        <v>107</v>
      </c>
      <c r="D104" s="53" t="s">
        <v>108</v>
      </c>
      <c r="E104" s="4" t="s">
        <v>109</v>
      </c>
      <c r="F104" s="4" t="s">
        <v>111</v>
      </c>
      <c r="J104" s="2"/>
    </row>
    <row r="105" spans="1:10" x14ac:dyDescent="0.25">
      <c r="A105" s="22" t="s">
        <v>106</v>
      </c>
      <c r="B105" s="23">
        <v>2</v>
      </c>
      <c r="C105" s="23">
        <v>3000</v>
      </c>
      <c r="D105" s="24">
        <f>C105*20%</f>
        <v>600</v>
      </c>
      <c r="E105" s="23">
        <f>B105*(C105+D105)</f>
        <v>7200</v>
      </c>
      <c r="F105" s="23">
        <f>E105*13</f>
        <v>93600</v>
      </c>
      <c r="J105" s="2"/>
    </row>
    <row r="106" spans="1:10" x14ac:dyDescent="0.25">
      <c r="A106" s="22" t="s">
        <v>110</v>
      </c>
      <c r="B106" s="23">
        <v>2</v>
      </c>
      <c r="C106" s="23">
        <v>1000</v>
      </c>
      <c r="D106" s="24">
        <f>C106*20%</f>
        <v>200</v>
      </c>
      <c r="E106" s="23">
        <f>B106*(C106+D106)</f>
        <v>2400</v>
      </c>
      <c r="F106" s="23">
        <f>E106*13</f>
        <v>31200</v>
      </c>
      <c r="J106" s="2"/>
    </row>
    <row r="107" spans="1:10" x14ac:dyDescent="0.25">
      <c r="A107" s="22" t="s">
        <v>36</v>
      </c>
      <c r="B107" s="50"/>
      <c r="C107" s="51"/>
      <c r="D107" s="52"/>
      <c r="E107" s="41"/>
      <c r="F107" s="23">
        <f>SUM(F105:F106)</f>
        <v>124800</v>
      </c>
      <c r="J107" s="2"/>
    </row>
    <row r="109" spans="1:10" x14ac:dyDescent="0.25">
      <c r="A109" s="6" t="s">
        <v>105</v>
      </c>
      <c r="B109" s="8"/>
      <c r="C109" s="20"/>
      <c r="D109" s="10"/>
      <c r="E109" s="15">
        <f>E97+E101+F107</f>
        <v>165089.04761904763</v>
      </c>
      <c r="J109" s="2"/>
    </row>
  </sheetData>
  <mergeCells count="6">
    <mergeCell ref="H9:J9"/>
    <mergeCell ref="H4:I4"/>
    <mergeCell ref="H5:I5"/>
    <mergeCell ref="H6:I6"/>
    <mergeCell ref="H7:I7"/>
    <mergeCell ref="H8:I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Enunciado</vt:lpstr>
      <vt:lpstr>Dados individuais</vt:lpstr>
      <vt:lpstr>Custos</vt:lpstr>
      <vt:lpstr>Valor agregado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Benedito</dc:creator>
  <cp:lastModifiedBy>Benedito</cp:lastModifiedBy>
  <dcterms:created xsi:type="dcterms:W3CDTF">2018-09-18T12:59:57Z</dcterms:created>
  <dcterms:modified xsi:type="dcterms:W3CDTF">2018-09-20T16:24:32Z</dcterms:modified>
</cp:coreProperties>
</file>